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ttps://sotonac-my.sharepoint.com/personal/aw3e20_soton_ac_uk/Documents/Documents/PhD/Data for Upload/Chapter 4 Data/Fig 4.4/Fig 4.4D RV16 Copy Number/"/>
    </mc:Choice>
  </mc:AlternateContent>
  <xr:revisionPtr revIDLastSave="184" documentId="13_ncr:1_{D68B3F9D-B2DD-482A-811C-75283641CCEF}" xr6:coauthVersionLast="47" xr6:coauthVersionMax="47" xr10:uidLastSave="{BA4228BA-70D9-49D3-B07A-4CBCB78B0276}"/>
  <bookViews>
    <workbookView xWindow="-110" yWindow="-110" windowWidth="19420" windowHeight="10300" activeTab="8" xr2:uid="{00000000-000D-0000-FFFF-FFFF00000000}"/>
  </bookViews>
  <sheets>
    <sheet name="Ex12B" sheetId="15" r:id="rId1"/>
    <sheet name="Ex12C" sheetId="16" r:id="rId2"/>
    <sheet name="Ex12D" sheetId="18" r:id="rId3"/>
    <sheet name="Ex12E" sheetId="21" r:id="rId4"/>
    <sheet name="Ex12F" sheetId="20" r:id="rId5"/>
    <sheet name="Ex12G" sheetId="19" r:id="rId6"/>
    <sheet name="Ex12H" sheetId="22" r:id="rId7"/>
    <sheet name="Ex12J" sheetId="23" r:id="rId8"/>
    <sheet name="Ex12K" sheetId="24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23" l="1"/>
  <c r="L10" i="23"/>
  <c r="L11" i="23"/>
  <c r="L6" i="23"/>
  <c r="L4" i="23"/>
  <c r="F16" i="24"/>
  <c r="F14" i="24"/>
  <c r="F12" i="24"/>
  <c r="K11" i="24"/>
  <c r="L11" i="24" s="1"/>
  <c r="K10" i="24"/>
  <c r="L10" i="24" s="1"/>
  <c r="F10" i="24"/>
  <c r="K8" i="24"/>
  <c r="L8" i="24" s="1"/>
  <c r="F8" i="24"/>
  <c r="K6" i="24"/>
  <c r="L6" i="24" s="1"/>
  <c r="F6" i="24"/>
  <c r="K4" i="24"/>
  <c r="L4" i="24" s="1"/>
  <c r="F4" i="24"/>
  <c r="K11" i="23"/>
  <c r="K10" i="23"/>
  <c r="F16" i="23"/>
  <c r="F14" i="23"/>
  <c r="F12" i="23"/>
  <c r="F10" i="23"/>
  <c r="F8" i="23"/>
  <c r="F6" i="23"/>
  <c r="F4" i="23"/>
  <c r="K8" i="23"/>
  <c r="K6" i="23"/>
  <c r="K4" i="23"/>
  <c r="M42" i="22" l="1"/>
  <c r="M32" i="22"/>
  <c r="M12" i="22"/>
  <c r="K4" i="22"/>
  <c r="L4" i="22" s="1"/>
  <c r="K42" i="22"/>
  <c r="L42" i="22" s="1"/>
  <c r="K32" i="22"/>
  <c r="L32" i="22" s="1"/>
  <c r="K22" i="22"/>
  <c r="L22" i="22" s="1"/>
  <c r="M22" i="22" s="1"/>
  <c r="K10" i="22"/>
  <c r="L10" i="22" s="1"/>
  <c r="M10" i="22" s="1"/>
  <c r="K46" i="22"/>
  <c r="L46" i="22" s="1"/>
  <c r="K44" i="22"/>
  <c r="L44" i="22" s="1"/>
  <c r="K40" i="22"/>
  <c r="L40" i="22" s="1"/>
  <c r="M40" i="22" s="1"/>
  <c r="K38" i="22"/>
  <c r="L38" i="22" s="1"/>
  <c r="K36" i="22"/>
  <c r="L36" i="22" s="1"/>
  <c r="K34" i="22"/>
  <c r="L34" i="22" s="1"/>
  <c r="K30" i="22"/>
  <c r="L30" i="22" s="1"/>
  <c r="M30" i="22" s="1"/>
  <c r="K28" i="22"/>
  <c r="L28" i="22" s="1"/>
  <c r="K26" i="22"/>
  <c r="L26" i="22" s="1"/>
  <c r="K24" i="22"/>
  <c r="L24" i="22" s="1"/>
  <c r="K20" i="22"/>
  <c r="L20" i="22" s="1"/>
  <c r="M20" i="22" s="1"/>
  <c r="K18" i="22"/>
  <c r="L18" i="22" s="1"/>
  <c r="K16" i="22"/>
  <c r="L16" i="22" s="1"/>
  <c r="K14" i="22"/>
  <c r="L14" i="22" s="1"/>
  <c r="K12" i="22"/>
  <c r="L12" i="22" s="1"/>
  <c r="K8" i="22"/>
  <c r="L8" i="22" s="1"/>
  <c r="K6" i="22"/>
  <c r="L6" i="22" s="1"/>
  <c r="L6" i="21"/>
  <c r="L8" i="21"/>
  <c r="L10" i="21"/>
  <c r="L12" i="21"/>
  <c r="L14" i="21"/>
  <c r="L16" i="21"/>
  <c r="L18" i="21"/>
  <c r="L20" i="21"/>
  <c r="L22" i="21"/>
  <c r="L24" i="21"/>
  <c r="L26" i="21"/>
  <c r="L28" i="21"/>
  <c r="L30" i="21"/>
  <c r="L32" i="21"/>
  <c r="L34" i="21"/>
  <c r="L36" i="21"/>
  <c r="L38" i="21"/>
  <c r="L40" i="21"/>
  <c r="L42" i="21"/>
  <c r="L44" i="21"/>
  <c r="L46" i="21"/>
  <c r="L48" i="21"/>
  <c r="L50" i="21"/>
  <c r="F16" i="22"/>
  <c r="F14" i="22"/>
  <c r="F12" i="22"/>
  <c r="F10" i="22"/>
  <c r="F8" i="22"/>
  <c r="F6" i="22"/>
  <c r="F4" i="22"/>
  <c r="K46" i="21"/>
  <c r="K44" i="21"/>
  <c r="K42" i="21"/>
  <c r="M42" i="21" s="1"/>
  <c r="K40" i="21"/>
  <c r="K38" i="21"/>
  <c r="K36" i="21"/>
  <c r="K34" i="21"/>
  <c r="M34" i="21" s="1"/>
  <c r="K32" i="21"/>
  <c r="K30" i="21"/>
  <c r="K28" i="21"/>
  <c r="K26" i="21"/>
  <c r="K24" i="21"/>
  <c r="K22" i="21"/>
  <c r="K8" i="21"/>
  <c r="M46" i="21" l="1"/>
  <c r="M30" i="21"/>
  <c r="M8" i="21"/>
  <c r="M24" i="21"/>
  <c r="K50" i="21"/>
  <c r="K48" i="21"/>
  <c r="K20" i="21"/>
  <c r="M20" i="21" s="1"/>
  <c r="K18" i="21"/>
  <c r="F16" i="21"/>
  <c r="K16" i="21"/>
  <c r="F14" i="21"/>
  <c r="K14" i="21"/>
  <c r="F12" i="21"/>
  <c r="K12" i="21"/>
  <c r="M12" i="21" s="1"/>
  <c r="F10" i="21"/>
  <c r="K10" i="21"/>
  <c r="F8" i="21"/>
  <c r="K6" i="21"/>
  <c r="F6" i="21"/>
  <c r="K4" i="21"/>
  <c r="L4" i="21" s="1"/>
  <c r="F4" i="21"/>
  <c r="K34" i="16"/>
  <c r="L34" i="16" s="1"/>
  <c r="M34" i="16" s="1"/>
  <c r="K32" i="16"/>
  <c r="L32" i="16" s="1"/>
  <c r="K30" i="16"/>
  <c r="L30" i="16" s="1"/>
  <c r="K28" i="16"/>
  <c r="L28" i="16" s="1"/>
  <c r="K26" i="16"/>
  <c r="L26" i="16" s="1"/>
  <c r="M26" i="16" s="1"/>
  <c r="K24" i="16"/>
  <c r="L24" i="16" s="1"/>
  <c r="K22" i="16"/>
  <c r="L22" i="16" s="1"/>
  <c r="K20" i="16"/>
  <c r="L20" i="16" s="1"/>
  <c r="K18" i="16"/>
  <c r="L18" i="16" s="1"/>
  <c r="M18" i="16" s="1"/>
  <c r="K16" i="16"/>
  <c r="L16" i="16" s="1"/>
  <c r="F16" i="16"/>
  <c r="K14" i="16"/>
  <c r="L14" i="16" s="1"/>
  <c r="F14" i="16"/>
  <c r="K12" i="16"/>
  <c r="L12" i="16" s="1"/>
  <c r="F12" i="16"/>
  <c r="K10" i="16"/>
  <c r="L10" i="16" s="1"/>
  <c r="M10" i="16" s="1"/>
  <c r="F10" i="16"/>
  <c r="K8" i="16"/>
  <c r="L8" i="16" s="1"/>
  <c r="F8" i="16"/>
  <c r="K6" i="16"/>
  <c r="L6" i="16" s="1"/>
  <c r="F6" i="16"/>
  <c r="K4" i="16"/>
  <c r="L4" i="16" s="1"/>
  <c r="F4" i="16"/>
  <c r="K34" i="15"/>
  <c r="L34" i="15" s="1"/>
  <c r="M34" i="15" s="1"/>
  <c r="K32" i="15"/>
  <c r="L32" i="15" s="1"/>
  <c r="K30" i="15"/>
  <c r="L30" i="15" s="1"/>
  <c r="K28" i="15"/>
  <c r="L28" i="15" s="1"/>
  <c r="K26" i="15"/>
  <c r="L26" i="15" s="1"/>
  <c r="M26" i="15" s="1"/>
  <c r="K24" i="15"/>
  <c r="L24" i="15" s="1"/>
  <c r="K22" i="15"/>
  <c r="L22" i="15" s="1"/>
  <c r="K20" i="15"/>
  <c r="L20" i="15" s="1"/>
  <c r="K18" i="15"/>
  <c r="L18" i="15" s="1"/>
  <c r="M18" i="15" s="1"/>
  <c r="K16" i="15"/>
  <c r="L16" i="15" s="1"/>
  <c r="F16" i="15"/>
  <c r="K14" i="15"/>
  <c r="L14" i="15" s="1"/>
  <c r="F14" i="15"/>
  <c r="K12" i="15"/>
  <c r="L12" i="15" s="1"/>
  <c r="F12" i="15"/>
  <c r="K10" i="15"/>
  <c r="L10" i="15" s="1"/>
  <c r="M10" i="15" s="1"/>
  <c r="F10" i="15"/>
  <c r="K8" i="15"/>
  <c r="L8" i="15" s="1"/>
  <c r="F8" i="15"/>
  <c r="K6" i="15"/>
  <c r="L6" i="15" s="1"/>
  <c r="F6" i="15"/>
  <c r="K4" i="15"/>
  <c r="L4" i="15" s="1"/>
  <c r="F4" i="15"/>
  <c r="K30" i="18"/>
  <c r="L30" i="18" s="1"/>
  <c r="K28" i="18"/>
  <c r="L28" i="18" s="1"/>
  <c r="K26" i="18"/>
  <c r="L26" i="18" s="1"/>
  <c r="M26" i="18" s="1"/>
  <c r="K24" i="18"/>
  <c r="L24" i="18" s="1"/>
  <c r="K22" i="18"/>
  <c r="L22" i="18" s="1"/>
  <c r="K20" i="18"/>
  <c r="L20" i="18" s="1"/>
  <c r="K18" i="18"/>
  <c r="L18" i="18" s="1"/>
  <c r="M18" i="18" s="1"/>
  <c r="K16" i="18"/>
  <c r="L16" i="18" s="1"/>
  <c r="K14" i="18"/>
  <c r="L14" i="18" s="1"/>
  <c r="K12" i="18"/>
  <c r="L12" i="18" s="1"/>
  <c r="K10" i="18"/>
  <c r="L10" i="18" s="1"/>
  <c r="M10" i="18" s="1"/>
  <c r="K8" i="18"/>
  <c r="L8" i="18" s="1"/>
  <c r="F16" i="18"/>
  <c r="K6" i="18"/>
  <c r="L6" i="18" s="1"/>
  <c r="F14" i="18"/>
  <c r="K4" i="18"/>
  <c r="L4" i="18" s="1"/>
  <c r="F12" i="18"/>
  <c r="F10" i="18"/>
  <c r="F8" i="18"/>
  <c r="F6" i="18"/>
  <c r="F4" i="18"/>
  <c r="K22" i="20"/>
  <c r="L22" i="20" s="1"/>
  <c r="K20" i="20"/>
  <c r="L20" i="20" s="1"/>
  <c r="K18" i="20"/>
  <c r="L18" i="20" s="1"/>
  <c r="M18" i="20" s="1"/>
  <c r="K16" i="20"/>
  <c r="L16" i="20" s="1"/>
  <c r="K14" i="20"/>
  <c r="L14" i="20" s="1"/>
  <c r="K12" i="20"/>
  <c r="L12" i="20" s="1"/>
  <c r="K10" i="20"/>
  <c r="L10" i="20" s="1"/>
  <c r="M10" i="20" s="1"/>
  <c r="K8" i="20"/>
  <c r="L8" i="20" s="1"/>
  <c r="K6" i="20"/>
  <c r="L6" i="20" s="1"/>
  <c r="K4" i="20"/>
  <c r="L4" i="20" s="1"/>
  <c r="F16" i="20"/>
  <c r="F14" i="20"/>
  <c r="F12" i="20"/>
  <c r="F10" i="20"/>
  <c r="F8" i="20"/>
  <c r="F6" i="20"/>
  <c r="F4" i="20"/>
  <c r="K4" i="19"/>
  <c r="L4" i="19" s="1"/>
  <c r="K10" i="19"/>
  <c r="L10" i="19" s="1"/>
  <c r="M10" i="19" s="1"/>
  <c r="L38" i="19"/>
  <c r="K34" i="19"/>
  <c r="L34" i="19" s="1"/>
  <c r="M34" i="19" s="1"/>
  <c r="K26" i="19"/>
  <c r="L26" i="19" s="1"/>
  <c r="M26" i="19" s="1"/>
  <c r="K18" i="19"/>
  <c r="L18" i="19" s="1"/>
  <c r="M18" i="19" s="1"/>
  <c r="K38" i="19"/>
  <c r="K36" i="19"/>
  <c r="L36" i="19" s="1"/>
  <c r="K32" i="19"/>
  <c r="L32" i="19" s="1"/>
  <c r="K30" i="19"/>
  <c r="L30" i="19" s="1"/>
  <c r="K28" i="19"/>
  <c r="L28" i="19" s="1"/>
  <c r="K24" i="19"/>
  <c r="L24" i="19" s="1"/>
  <c r="K22" i="19"/>
  <c r="L22" i="19" s="1"/>
  <c r="K20" i="19"/>
  <c r="L20" i="19" s="1"/>
  <c r="F16" i="19"/>
  <c r="K16" i="19"/>
  <c r="L16" i="19" s="1"/>
  <c r="F14" i="19"/>
  <c r="K14" i="19"/>
  <c r="L14" i="19" s="1"/>
  <c r="F12" i="19"/>
  <c r="K12" i="19"/>
  <c r="L12" i="19" s="1"/>
  <c r="F10" i="19"/>
  <c r="K8" i="19"/>
  <c r="L8" i="19" s="1"/>
  <c r="F8" i="19"/>
  <c r="K6" i="19"/>
  <c r="L6" i="19" s="1"/>
  <c r="F6" i="19"/>
  <c r="F4" i="19"/>
</calcChain>
</file>

<file path=xl/sharedStrings.xml><?xml version="1.0" encoding="utf-8"?>
<sst xmlns="http://schemas.openxmlformats.org/spreadsheetml/2006/main" count="639" uniqueCount="172">
  <si>
    <t>Sample</t>
  </si>
  <si>
    <t>Well number</t>
  </si>
  <si>
    <r>
      <t>Ct:</t>
    </r>
    <r>
      <rPr>
        <sz val="10"/>
        <rFont val="Arial"/>
        <family val="2"/>
      </rPr>
      <t xml:space="preserve"> average target gene</t>
    </r>
  </si>
  <si>
    <t>NTC</t>
  </si>
  <si>
    <t>NRT</t>
  </si>
  <si>
    <t>A07</t>
  </si>
  <si>
    <t>A08</t>
  </si>
  <si>
    <t>B07</t>
  </si>
  <si>
    <t>B08</t>
  </si>
  <si>
    <t>C07</t>
  </si>
  <si>
    <t>C08</t>
  </si>
  <si>
    <t>Copy Number</t>
  </si>
  <si>
    <t>Standard</t>
  </si>
  <si>
    <t>Average Ct</t>
  </si>
  <si>
    <t>Well</t>
  </si>
  <si>
    <t>Ct</t>
  </si>
  <si>
    <t>A04</t>
  </si>
  <si>
    <t>B04</t>
  </si>
  <si>
    <t>C04</t>
  </si>
  <si>
    <t>D04</t>
  </si>
  <si>
    <t>E04</t>
  </si>
  <si>
    <t>F04</t>
  </si>
  <si>
    <t>Equation:</t>
  </si>
  <si>
    <t>G03</t>
  </si>
  <si>
    <t>G04</t>
  </si>
  <si>
    <t>H04</t>
  </si>
  <si>
    <t>A05</t>
  </si>
  <si>
    <t>A06</t>
  </si>
  <si>
    <t>B05</t>
  </si>
  <si>
    <t>B06</t>
  </si>
  <si>
    <t>C05</t>
  </si>
  <si>
    <t>C06</t>
  </si>
  <si>
    <t>D05</t>
  </si>
  <si>
    <t>D06</t>
  </si>
  <si>
    <t>E05</t>
  </si>
  <si>
    <t>E06</t>
  </si>
  <si>
    <t>F05</t>
  </si>
  <si>
    <t>F06</t>
  </si>
  <si>
    <t>G05</t>
  </si>
  <si>
    <t>G06</t>
  </si>
  <si>
    <t>H05</t>
  </si>
  <si>
    <t>H06</t>
  </si>
  <si>
    <t>Viral Copy Number / reaction</t>
  </si>
  <si>
    <t>D07</t>
  </si>
  <si>
    <t>D08</t>
  </si>
  <si>
    <t>E07</t>
  </si>
  <si>
    <t>E08</t>
  </si>
  <si>
    <t>F07</t>
  </si>
  <si>
    <t>F08</t>
  </si>
  <si>
    <t>Blank</t>
  </si>
  <si>
    <t>1 - IM 3h</t>
  </si>
  <si>
    <t>2 - UVRV 3h</t>
  </si>
  <si>
    <t>3 - RV16 3h</t>
  </si>
  <si>
    <t>4 - IM 6h</t>
  </si>
  <si>
    <t>5 - UVRV 6h</t>
  </si>
  <si>
    <t>6 - RV16 6h</t>
  </si>
  <si>
    <t>7 - IM 9h</t>
  </si>
  <si>
    <t>8 - UVRV 9h</t>
  </si>
  <si>
    <t>9 - RV16 9h</t>
  </si>
  <si>
    <t>10 - IM 24h</t>
  </si>
  <si>
    <t>11 - UVRV 24h</t>
  </si>
  <si>
    <t>12 - RV16 24h</t>
  </si>
  <si>
    <t>G07</t>
  </si>
  <si>
    <t>H07</t>
  </si>
  <si>
    <t>A09</t>
  </si>
  <si>
    <t>B09</t>
  </si>
  <si>
    <t>C09</t>
  </si>
  <si>
    <t>D09</t>
  </si>
  <si>
    <t>E09</t>
  </si>
  <si>
    <t>F09</t>
  </si>
  <si>
    <t>G08</t>
  </si>
  <si>
    <t>G09</t>
  </si>
  <si>
    <t>R squared:</t>
  </si>
  <si>
    <t>RV16 - FAM</t>
  </si>
  <si>
    <t>A02</t>
  </si>
  <si>
    <t>A03</t>
  </si>
  <si>
    <t>B02</t>
  </si>
  <si>
    <t>B03</t>
  </si>
  <si>
    <t>C02</t>
  </si>
  <si>
    <t>C03</t>
  </si>
  <si>
    <t>D02</t>
  </si>
  <si>
    <t>D03</t>
  </si>
  <si>
    <t>E02</t>
  </si>
  <si>
    <t>E03</t>
  </si>
  <si>
    <t>F02</t>
  </si>
  <si>
    <t>F03</t>
  </si>
  <si>
    <t>G02</t>
  </si>
  <si>
    <t>H08</t>
  </si>
  <si>
    <t>H09</t>
  </si>
  <si>
    <t>A10</t>
  </si>
  <si>
    <t>A11</t>
  </si>
  <si>
    <t>B10</t>
  </si>
  <si>
    <t>B11</t>
  </si>
  <si>
    <t>C10</t>
  </si>
  <si>
    <t>C11</t>
  </si>
  <si>
    <t>D10</t>
  </si>
  <si>
    <t>D11</t>
  </si>
  <si>
    <t>1 - IM 6h</t>
  </si>
  <si>
    <t>2 - UVRV 6h</t>
  </si>
  <si>
    <t>3 - RV16 6h</t>
  </si>
  <si>
    <t>4 - IM 9h</t>
  </si>
  <si>
    <t>5 - UVRV 9h</t>
  </si>
  <si>
    <t>6 - RV16 9h</t>
  </si>
  <si>
    <t>7 - IM 24h</t>
  </si>
  <si>
    <t>8 - UVRV 24h</t>
  </si>
  <si>
    <t>9 - RV16 24h</t>
  </si>
  <si>
    <t>3 - RV16 3h DILUTED</t>
  </si>
  <si>
    <t>6 - RV16 6h DILUTED</t>
  </si>
  <si>
    <t>9 - RV16 9h DILUTED</t>
  </si>
  <si>
    <t>12 - RV16 24h DILUTED</t>
  </si>
  <si>
    <t>A01</t>
  </si>
  <si>
    <t>B01</t>
  </si>
  <si>
    <t>C01</t>
  </si>
  <si>
    <t>D01</t>
  </si>
  <si>
    <t>E01</t>
  </si>
  <si>
    <t>F01</t>
  </si>
  <si>
    <t>G01</t>
  </si>
  <si>
    <t>x = 10^((y - 37.08)/-3.468)</t>
  </si>
  <si>
    <t>1 - IM 9h</t>
  </si>
  <si>
    <t>2 - UVRV 9h</t>
  </si>
  <si>
    <t>3 - RV16 9h</t>
  </si>
  <si>
    <t>3 - RV16 9h DILUTED</t>
  </si>
  <si>
    <t>4 - IM 24h</t>
  </si>
  <si>
    <t>5 - UVRV 24h</t>
  </si>
  <si>
    <t>6 - RV16 24h</t>
  </si>
  <si>
    <t>H03</t>
  </si>
  <si>
    <t>3 - RV16 6h DILUTED</t>
  </si>
  <si>
    <t>6 - RV16 9h DILUTED</t>
  </si>
  <si>
    <t>9 - RV16 24h DILUTED</t>
  </si>
  <si>
    <t>E10</t>
  </si>
  <si>
    <t>F10</t>
  </si>
  <si>
    <t>G10</t>
  </si>
  <si>
    <t>H10</t>
  </si>
  <si>
    <t>A12</t>
  </si>
  <si>
    <t>B12</t>
  </si>
  <si>
    <t>C12</t>
  </si>
  <si>
    <t>D12</t>
  </si>
  <si>
    <t>F11</t>
  </si>
  <si>
    <t>F12</t>
  </si>
  <si>
    <t>G11</t>
  </si>
  <si>
    <t>G12</t>
  </si>
  <si>
    <t>H01</t>
  </si>
  <si>
    <t>H02</t>
  </si>
  <si>
    <t>-</t>
  </si>
  <si>
    <t>x = 10^((y - 34.99)/-3.192)</t>
  </si>
  <si>
    <t>1 - Old - UVRV - 9h</t>
  </si>
  <si>
    <t>2 - Old - RV16 1 - 9h</t>
  </si>
  <si>
    <t>2 - Old - RV16 1 - 9h - 1 in 10</t>
  </si>
  <si>
    <t>3 - Old - RV16 0.1 - 9h - 1 in 10</t>
  </si>
  <si>
    <t>4 - New - IM - 9h</t>
  </si>
  <si>
    <t>5 - New - UVRV - 9h</t>
  </si>
  <si>
    <t>6 - New - RV16 1 - 9h</t>
  </si>
  <si>
    <t>6 - New - RV16 1 - 9h - 1 in 10</t>
  </si>
  <si>
    <t>7 - New - RV16 0.1 - 9h - 1 in 10</t>
  </si>
  <si>
    <t>8 - Old - UVRV - 24h</t>
  </si>
  <si>
    <t>9 - Old - RV16 1 - 24h</t>
  </si>
  <si>
    <t>9 - Old - RV16 1 - 24h - 1 in 10</t>
  </si>
  <si>
    <t>10 - Old - RV16 0.1 - 24h - 1 in 10</t>
  </si>
  <si>
    <t>11 - New - IM - 24h</t>
  </si>
  <si>
    <t>12 - New - UVRV - 24h</t>
  </si>
  <si>
    <t>13 - New - RV16 1 - 24h</t>
  </si>
  <si>
    <t>13 - New - RV16 1 - 24h - 1 in 10</t>
  </si>
  <si>
    <t>14 - New - RV16 0.1 - 24h - 1 in 10</t>
  </si>
  <si>
    <t>E11</t>
  </si>
  <si>
    <t>E12</t>
  </si>
  <si>
    <t>H11</t>
  </si>
  <si>
    <t>H12</t>
  </si>
  <si>
    <t>x = 10^((y - 35.04)/-3.1)</t>
  </si>
  <si>
    <t>x = 10^((y - 34.51)/-3.002)</t>
  </si>
  <si>
    <t>1 - IM 24h</t>
  </si>
  <si>
    <t>2 - UVRV 24h</t>
  </si>
  <si>
    <t>3 - RV16 24h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</si>
</sst>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1" fillId="0" borderId="0" xfId="1" applyAlignment="1">
      <alignment horizontal="center"/>
    </xf>
    <xf numFmtId="0" fontId="1" fillId="0" borderId="2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5" xfId="1" applyBorder="1" applyAlignment="1">
      <alignment horizont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14" xfId="1" applyBorder="1" applyAlignment="1">
      <alignment horizontal="center"/>
    </xf>
    <xf numFmtId="0" fontId="1" fillId="0" borderId="0" xfId="1"/>
    <xf numFmtId="0" fontId="1" fillId="0" borderId="0" xfId="1" applyAlignment="1">
      <alignment horizontal="center" wrapText="1"/>
    </xf>
    <xf numFmtId="0" fontId="2" fillId="0" borderId="0" xfId="1" applyFont="1" applyAlignment="1">
      <alignment horizontal="center" wrapText="1"/>
    </xf>
    <xf numFmtId="0" fontId="1" fillId="0" borderId="0" xfId="1" applyAlignment="1">
      <alignment vertical="center" wrapText="1"/>
    </xf>
    <xf numFmtId="2" fontId="1" fillId="0" borderId="0" xfId="1" applyNumberFormat="1" applyAlignment="1">
      <alignment vertical="center"/>
    </xf>
    <xf numFmtId="2" fontId="1" fillId="0" borderId="0" xfId="1" applyNumberForma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1" applyAlignment="1">
      <alignment horizontal="center" vertical="center" wrapText="1"/>
    </xf>
    <xf numFmtId="0" fontId="5" fillId="0" borderId="0" xfId="1" applyFont="1" applyAlignment="1">
      <alignment horizontal="center"/>
    </xf>
    <xf numFmtId="0" fontId="5" fillId="0" borderId="0" xfId="1" applyFont="1"/>
    <xf numFmtId="0" fontId="5" fillId="0" borderId="0" xfId="1" applyFont="1" applyAlignment="1">
      <alignment horizontal="center" wrapText="1"/>
    </xf>
    <xf numFmtId="2" fontId="5" fillId="0" borderId="0" xfId="1" applyNumberFormat="1" applyFont="1" applyAlignment="1">
      <alignment vertical="center"/>
    </xf>
    <xf numFmtId="0" fontId="5" fillId="0" borderId="0" xfId="1" applyFont="1" applyAlignment="1">
      <alignment horizontal="center" vertical="center"/>
    </xf>
    <xf numFmtId="2" fontId="5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left" vertical="center"/>
    </xf>
    <xf numFmtId="0" fontId="1" fillId="0" borderId="4" xfId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3" xfId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 wrapText="1"/>
    </xf>
    <xf numFmtId="0" fontId="1" fillId="0" borderId="6" xfId="1" applyBorder="1" applyAlignment="1">
      <alignment horizontal="center"/>
    </xf>
    <xf numFmtId="0" fontId="1" fillId="0" borderId="23" xfId="1" applyBorder="1" applyAlignment="1">
      <alignment horizontal="center"/>
    </xf>
    <xf numFmtId="0" fontId="1" fillId="0" borderId="27" xfId="1" applyBorder="1" applyAlignment="1">
      <alignment horizontal="center"/>
    </xf>
    <xf numFmtId="0" fontId="1" fillId="0" borderId="3" xfId="1" applyBorder="1" applyAlignment="1">
      <alignment horizontal="center"/>
    </xf>
    <xf numFmtId="0" fontId="1" fillId="0" borderId="20" xfId="1" applyBorder="1" applyAlignment="1">
      <alignment horizontal="center"/>
    </xf>
    <xf numFmtId="0" fontId="1" fillId="0" borderId="33" xfId="1" applyBorder="1" applyAlignment="1">
      <alignment horizontal="center"/>
    </xf>
    <xf numFmtId="0" fontId="1" fillId="0" borderId="34" xfId="1" applyBorder="1" applyAlignment="1">
      <alignment horizontal="center" wrapText="1"/>
    </xf>
    <xf numFmtId="0" fontId="1" fillId="0" borderId="35" xfId="1" applyBorder="1" applyAlignment="1">
      <alignment horizontal="center" wrapText="1"/>
    </xf>
    <xf numFmtId="0" fontId="2" fillId="3" borderId="30" xfId="1" applyFont="1" applyFill="1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1" fillId="0" borderId="29" xfId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1" fillId="0" borderId="0" xfId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40" xfId="0" applyBorder="1" applyAlignment="1">
      <alignment horizontal="center" vertical="center"/>
    </xf>
    <xf numFmtId="0" fontId="0" fillId="0" borderId="1" xfId="0" applyBorder="1"/>
    <xf numFmtId="0" fontId="1" fillId="3" borderId="18" xfId="1" applyFill="1" applyBorder="1" applyAlignment="1">
      <alignment horizontal="center"/>
    </xf>
    <xf numFmtId="0" fontId="1" fillId="3" borderId="45" xfId="1" applyFill="1" applyBorder="1" applyAlignment="1">
      <alignment horizontal="center"/>
    </xf>
    <xf numFmtId="0" fontId="1" fillId="3" borderId="20" xfId="1" applyFill="1" applyBorder="1" applyAlignment="1">
      <alignment horizontal="center"/>
    </xf>
    <xf numFmtId="0" fontId="1" fillId="3" borderId="33" xfId="1" applyFill="1" applyBorder="1" applyAlignment="1">
      <alignment horizontal="center"/>
    </xf>
    <xf numFmtId="0" fontId="1" fillId="3" borderId="42" xfId="1" applyFill="1" applyBorder="1" applyAlignment="1">
      <alignment horizontal="center"/>
    </xf>
    <xf numFmtId="0" fontId="1" fillId="3" borderId="44" xfId="1" applyFill="1" applyBorder="1" applyAlignment="1">
      <alignment horizontal="center"/>
    </xf>
    <xf numFmtId="2" fontId="0" fillId="0" borderId="24" xfId="0" applyNumberFormat="1" applyBorder="1" applyAlignment="1">
      <alignment horizont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" fillId="0" borderId="38" xfId="1" applyBorder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1" fillId="0" borderId="46" xfId="1" applyBorder="1" applyAlignment="1">
      <alignment horizontal="center" vertical="center"/>
    </xf>
    <xf numFmtId="0" fontId="1" fillId="0" borderId="47" xfId="1" applyBorder="1" applyAlignment="1">
      <alignment horizontal="center"/>
    </xf>
    <xf numFmtId="0" fontId="1" fillId="0" borderId="28" xfId="1" applyBorder="1" applyAlignment="1">
      <alignment horizontal="center" vertical="center"/>
    </xf>
    <xf numFmtId="0" fontId="1" fillId="0" borderId="49" xfId="1" applyBorder="1" applyAlignment="1">
      <alignment horizontal="center"/>
    </xf>
    <xf numFmtId="2" fontId="1" fillId="2" borderId="40" xfId="1" applyNumberFormat="1" applyFill="1" applyBorder="1" applyAlignment="1">
      <alignment horizontal="center" vertical="center"/>
    </xf>
    <xf numFmtId="2" fontId="0" fillId="0" borderId="48" xfId="0" applyNumberFormat="1" applyBorder="1" applyAlignment="1">
      <alignment horizontal="center"/>
    </xf>
    <xf numFmtId="2" fontId="1" fillId="2" borderId="50" xfId="1" applyNumberFormat="1" applyFill="1" applyBorder="1" applyAlignment="1">
      <alignment horizontal="center" vertical="center"/>
    </xf>
    <xf numFmtId="0" fontId="1" fillId="0" borderId="38" xfId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2" fontId="1" fillId="2" borderId="15" xfId="1" applyNumberFormat="1" applyFill="1" applyBorder="1" applyAlignment="1">
      <alignment horizontal="center" vertical="center"/>
    </xf>
    <xf numFmtId="2" fontId="1" fillId="2" borderId="12" xfId="1" applyNumberFormat="1" applyFill="1" applyBorder="1" applyAlignment="1">
      <alignment horizontal="center" vertical="center"/>
    </xf>
    <xf numFmtId="0" fontId="1" fillId="0" borderId="5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2" fontId="1" fillId="2" borderId="11" xfId="1" applyNumberFormat="1" applyFill="1" applyBorder="1" applyAlignment="1">
      <alignment horizontal="center" vertical="center"/>
    </xf>
    <xf numFmtId="0" fontId="1" fillId="0" borderId="2" xfId="1" applyBorder="1" applyAlignment="1">
      <alignment horizontal="center" vertical="center" wrapText="1"/>
    </xf>
    <xf numFmtId="2" fontId="1" fillId="3" borderId="11" xfId="1" applyNumberFormat="1" applyFill="1" applyBorder="1" applyAlignment="1">
      <alignment horizontal="center" vertical="center"/>
    </xf>
    <xf numFmtId="2" fontId="1" fillId="3" borderId="12" xfId="1" applyNumberFormat="1" applyFill="1" applyBorder="1" applyAlignment="1">
      <alignment horizontal="center" vertical="center"/>
    </xf>
    <xf numFmtId="0" fontId="1" fillId="0" borderId="33" xfId="1" applyBorder="1" applyAlignment="1">
      <alignment horizontal="center" vertical="center" wrapText="1"/>
    </xf>
    <xf numFmtId="2" fontId="1" fillId="3" borderId="16" xfId="1" applyNumberFormat="1" applyFill="1" applyBorder="1" applyAlignment="1">
      <alignment horizontal="center" vertical="center"/>
    </xf>
    <xf numFmtId="2" fontId="0" fillId="0" borderId="25" xfId="0" applyNumberFormat="1" applyBorder="1" applyAlignment="1">
      <alignment horizontal="center"/>
    </xf>
    <xf numFmtId="2" fontId="0" fillId="0" borderId="32" xfId="0" applyNumberFormat="1" applyBorder="1" applyAlignment="1">
      <alignment horizontal="center"/>
    </xf>
    <xf numFmtId="2" fontId="0" fillId="0" borderId="31" xfId="0" applyNumberFormat="1" applyBorder="1" applyAlignment="1">
      <alignment horizontal="center"/>
    </xf>
    <xf numFmtId="2" fontId="0" fillId="0" borderId="26" xfId="0" applyNumberFormat="1" applyBorder="1" applyAlignment="1">
      <alignment horizontal="center"/>
    </xf>
    <xf numFmtId="0" fontId="5" fillId="0" borderId="15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2" fontId="1" fillId="3" borderId="15" xfId="1" applyNumberFormat="1" applyFill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15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7" xfId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2" xfId="1" applyFont="1" applyBorder="1" applyAlignment="1">
      <alignment horizontal="center" vertical="center" wrapText="1"/>
    </xf>
    <xf numFmtId="2" fontId="0" fillId="0" borderId="39" xfId="0" applyNumberFormat="1" applyBorder="1" applyAlignment="1">
      <alignment horizontal="center"/>
    </xf>
    <xf numFmtId="2" fontId="5" fillId="0" borderId="22" xfId="1" applyNumberFormat="1" applyFont="1" applyBorder="1" applyAlignment="1">
      <alignment horizontal="center" vertical="center"/>
    </xf>
    <xf numFmtId="2" fontId="5" fillId="0" borderId="16" xfId="1" applyNumberFormat="1" applyFont="1" applyBorder="1" applyAlignment="1">
      <alignment horizontal="center" vertical="center"/>
    </xf>
    <xf numFmtId="2" fontId="0" fillId="0" borderId="22" xfId="0" applyNumberFormat="1" applyBorder="1" applyAlignment="1">
      <alignment horizontal="center"/>
    </xf>
    <xf numFmtId="2" fontId="0" fillId="0" borderId="16" xfId="0" applyNumberFormat="1" applyBorder="1" applyAlignment="1">
      <alignment horizontal="center"/>
    </xf>
    <xf numFmtId="0" fontId="1" fillId="3" borderId="41" xfId="1" applyFill="1" applyBorder="1" applyAlignment="1">
      <alignment horizontal="center" vertical="center" wrapText="1"/>
    </xf>
    <xf numFmtId="0" fontId="1" fillId="3" borderId="43" xfId="1" applyFill="1" applyBorder="1" applyAlignment="1">
      <alignment horizontal="center" vertical="center" wrapText="1"/>
    </xf>
    <xf numFmtId="2" fontId="1" fillId="3" borderId="22" xfId="1" applyNumberFormat="1" applyFill="1" applyBorder="1" applyAlignment="1">
      <alignment horizontal="center" vertical="center"/>
    </xf>
    <xf numFmtId="2" fontId="0" fillId="3" borderId="22" xfId="0" applyNumberFormat="1" applyFill="1" applyBorder="1" applyAlignment="1">
      <alignment horizontal="center"/>
    </xf>
    <xf numFmtId="2" fontId="0" fillId="3" borderId="16" xfId="0" applyNumberFormat="1" applyFill="1" applyBorder="1" applyAlignment="1">
      <alignment horizontal="center"/>
    </xf>
    <xf numFmtId="2" fontId="5" fillId="3" borderId="22" xfId="1" applyNumberFormat="1" applyFont="1" applyFill="1" applyBorder="1" applyAlignment="1">
      <alignment horizontal="center" vertical="center"/>
    </xf>
    <xf numFmtId="2" fontId="5" fillId="3" borderId="16" xfId="1" applyNumberFormat="1" applyFont="1" applyFill="1" applyBorder="1" applyAlignment="1">
      <alignment horizontal="center" vertical="center"/>
    </xf>
  </cellXfs>
  <cellStyles count="2">
    <cellStyle name="Normal" xfId="0" builtinId="0"/>
    <cellStyle name="Normal_QPCR analysi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122904</xdr:colOff>
      <xdr:row>20</xdr:row>
      <xdr:rowOff>124220</xdr:rowOff>
    </xdr:from>
    <xdr:to>
      <xdr:col>6</xdr:col>
      <xdr:colOff>23586</xdr:colOff>
      <xdr:row>37</xdr:row>
      <xdr:rowOff>90334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375A710-2823-5803-FDFF-A90E51B77E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0807" y="4528252"/>
          <a:ext cx="3690198" cy="31206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552449</xdr:colOff>
      <xdr:row>21</xdr:row>
      <xdr:rowOff>133349</xdr:rowOff>
    </xdr:from>
    <xdr:to>
      <xdr:col>6</xdr:col>
      <xdr:colOff>6412</xdr:colOff>
      <xdr:row>40</xdr:row>
      <xdr:rowOff>155574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9D1B27D-419A-4F90-A195-45ECBF5FA8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49" y="4133849"/>
          <a:ext cx="4140263" cy="3429000"/>
        </a:xfrm>
        <a:prstGeom prst="rect">
          <a:avLst/>
        </a:prstGeom>
      </xdr:spPr>
    </xdr:pic>
    <xdr:clientData/>
  </xdr:twoCellAnchor>
  <xdr:twoCellAnchor editAs="oneCell">
    <xdr:from>
      <xdr:col>0</xdr:col>
      <xdr:colOff>552449</xdr:colOff>
      <xdr:row>20</xdr:row>
      <xdr:rowOff>133349</xdr:rowOff>
    </xdr:from>
    <xdr:to>
      <xdr:col>6</xdr:col>
      <xdr:colOff>6412</xdr:colOff>
      <xdr:row>39</xdr:row>
      <xdr:rowOff>85724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58D4DF6-B06C-4F6D-8D89-5A35E39681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52449" y="4133849"/>
          <a:ext cx="4140263" cy="3429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26893</xdr:colOff>
      <xdr:row>20</xdr:row>
      <xdr:rowOff>138392</xdr:rowOff>
    </xdr:from>
    <xdr:to>
      <xdr:col>6</xdr:col>
      <xdr:colOff>240615</xdr:colOff>
      <xdr:row>39</xdr:row>
      <xdr:rowOff>65554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F98A0E5-E96A-4BAD-99B9-3CCD15BAD9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78569" y="4452657"/>
          <a:ext cx="4150162" cy="334813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590549</xdr:colOff>
      <xdr:row>20</xdr:row>
      <xdr:rowOff>142874</xdr:rowOff>
    </xdr:from>
    <xdr:to>
      <xdr:col>5</xdr:col>
      <xdr:colOff>802030</xdr:colOff>
      <xdr:row>39</xdr:row>
      <xdr:rowOff>60324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AC92408-83F3-4219-BB03-4B937265CC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0549" y="4476749"/>
          <a:ext cx="4154831" cy="33559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20</xdr:row>
      <xdr:rowOff>101599</xdr:rowOff>
    </xdr:from>
    <xdr:to>
      <xdr:col>6</xdr:col>
      <xdr:colOff>49555</xdr:colOff>
      <xdr:row>38</xdr:row>
      <xdr:rowOff>180974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907A01F-6DE5-9F31-3ADF-40E50FAC6A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7699" y="4435474"/>
          <a:ext cx="4154831" cy="3355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1E582-F4E4-4499-AA1C-8C6B4F6897D9}">
  <sheetPr>
    <pageSetUpPr fitToPage="1"/>
  </sheetPr>
  <dimension ref="A2:N38"/>
  <sheetViews>
    <sheetView topLeftCell="A8" zoomScale="62" zoomScaleNormal="100" workbookViewId="0">
      <selection activeCell="P21" sqref="P21"/>
    </sheetView>
  </sheetViews>
  <sheetFormatPr defaultRowHeight="14.5" x14ac:dyDescent="0.35"/>
  <cols>
    <col min="1" max="6" width="10.90625" style="6" customWidth="1"/>
    <col min="7" max="7" width="5.90625" style="6" customWidth="1"/>
    <col min="8" max="11" width="10.90625" style="6" customWidth="1"/>
    <col min="12" max="12" width="12.7265625" style="6" customWidth="1"/>
    <col min="13" max="13" width="13.7265625" style="6" customWidth="1"/>
    <col min="14" max="16384" width="8.7265625" style="6"/>
  </cols>
  <sheetData>
    <row r="2" spans="1:14" ht="14.5" customHeight="1" thickBot="1" x14ac:dyDescent="0.4"/>
    <row r="3" spans="1:14" ht="67" customHeight="1" thickBot="1" x14ac:dyDescent="0.4"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</row>
    <row r="4" spans="1:14" ht="14.5" customHeight="1" x14ac:dyDescent="0.35">
      <c r="A4" s="1"/>
      <c r="B4" s="114">
        <v>1</v>
      </c>
      <c r="C4" s="120">
        <v>500000</v>
      </c>
      <c r="D4" s="36" t="s">
        <v>110</v>
      </c>
      <c r="E4" s="37">
        <v>17.52</v>
      </c>
      <c r="F4" s="109">
        <f>AVERAGE(E4:E5)</f>
        <v>17.384999999999998</v>
      </c>
      <c r="G4" s="46"/>
      <c r="H4" s="92" t="s">
        <v>50</v>
      </c>
      <c r="I4" s="1" t="s">
        <v>110</v>
      </c>
      <c r="J4" s="4">
        <v>28.65</v>
      </c>
      <c r="K4" s="108">
        <f>AVERAGE(J4:J5)</f>
        <v>28.63</v>
      </c>
      <c r="L4" s="102">
        <f>POWER(10,(K4-37.08)/-3.468)</f>
        <v>273.25169238772264</v>
      </c>
      <c r="M4" s="22"/>
      <c r="N4" s="1"/>
    </row>
    <row r="5" spans="1:14" ht="14.5" customHeight="1" x14ac:dyDescent="0.35">
      <c r="A5" s="1"/>
      <c r="B5" s="115"/>
      <c r="C5" s="121"/>
      <c r="D5" s="38" t="s">
        <v>74</v>
      </c>
      <c r="E5" s="39">
        <v>17.25</v>
      </c>
      <c r="F5" s="110"/>
      <c r="G5" s="46"/>
      <c r="H5" s="93"/>
      <c r="I5" s="48" t="s">
        <v>74</v>
      </c>
      <c r="J5" s="3">
        <v>28.61</v>
      </c>
      <c r="K5" s="97"/>
      <c r="L5" s="102"/>
      <c r="M5" s="22"/>
      <c r="N5" s="1"/>
    </row>
    <row r="6" spans="1:14" x14ac:dyDescent="0.35">
      <c r="A6" s="10"/>
      <c r="B6" s="119"/>
      <c r="C6" s="119">
        <v>50000</v>
      </c>
      <c r="D6" s="40" t="s">
        <v>111</v>
      </c>
      <c r="E6" s="37">
        <v>20.67</v>
      </c>
      <c r="F6" s="109">
        <f t="shared" ref="F6" si="0">AVERAGE(E6:E7)</f>
        <v>20.685000000000002</v>
      </c>
      <c r="G6" s="46"/>
      <c r="H6" s="95" t="s">
        <v>51</v>
      </c>
      <c r="I6" s="1" t="s">
        <v>111</v>
      </c>
      <c r="J6" s="4">
        <v>25.05</v>
      </c>
      <c r="K6" s="96">
        <f>AVERAGE(J6:J7)</f>
        <v>25.015000000000001</v>
      </c>
      <c r="L6" s="100">
        <f t="shared" ref="L6" si="1">POWER(10,(K6-37.08)/-3.468)</f>
        <v>3012.6619593821129</v>
      </c>
      <c r="M6" s="22"/>
      <c r="N6" s="10"/>
    </row>
    <row r="7" spans="1:14" x14ac:dyDescent="0.35">
      <c r="A7" s="10"/>
      <c r="B7" s="116"/>
      <c r="C7" s="116"/>
      <c r="D7" s="41" t="s">
        <v>76</v>
      </c>
      <c r="E7" s="39">
        <v>20.7</v>
      </c>
      <c r="F7" s="110"/>
      <c r="G7" s="46"/>
      <c r="H7" s="93"/>
      <c r="I7" s="1" t="s">
        <v>76</v>
      </c>
      <c r="J7" s="4">
        <v>24.98</v>
      </c>
      <c r="K7" s="97"/>
      <c r="L7" s="101"/>
      <c r="M7" s="22"/>
      <c r="N7" s="10"/>
    </row>
    <row r="8" spans="1:14" x14ac:dyDescent="0.35">
      <c r="A8" s="11"/>
      <c r="B8" s="104">
        <v>3</v>
      </c>
      <c r="C8" s="117">
        <v>5000</v>
      </c>
      <c r="D8" s="26" t="s">
        <v>112</v>
      </c>
      <c r="E8" s="33">
        <v>24.56</v>
      </c>
      <c r="F8" s="113">
        <f t="shared" ref="F8" si="2">AVERAGE(E8:E9)</f>
        <v>24.265000000000001</v>
      </c>
      <c r="G8" s="47"/>
      <c r="H8" s="95" t="s">
        <v>52</v>
      </c>
      <c r="I8" s="51" t="s">
        <v>112</v>
      </c>
      <c r="J8" s="2">
        <v>16.34</v>
      </c>
      <c r="K8" s="96">
        <f>AVERAGE(J8:J9)</f>
        <v>16.329999999999998</v>
      </c>
      <c r="L8" s="100">
        <f t="shared" ref="L8" si="3">POWER(10,(K8-37.08)/-3.468)</f>
        <v>962222.84398238314</v>
      </c>
      <c r="M8" s="26"/>
      <c r="N8" s="11"/>
    </row>
    <row r="9" spans="1:14" ht="15" thickBot="1" x14ac:dyDescent="0.4">
      <c r="A9" s="11"/>
      <c r="B9" s="122"/>
      <c r="C9" s="118"/>
      <c r="D9" s="42" t="s">
        <v>78</v>
      </c>
      <c r="E9" s="43">
        <v>23.97</v>
      </c>
      <c r="F9" s="112"/>
      <c r="G9" s="26"/>
      <c r="H9" s="98"/>
      <c r="I9" s="52" t="s">
        <v>78</v>
      </c>
      <c r="J9" s="53">
        <v>16.32</v>
      </c>
      <c r="K9" s="99"/>
      <c r="L9" s="103"/>
      <c r="M9" s="26"/>
      <c r="N9" s="11"/>
    </row>
    <row r="10" spans="1:14" x14ac:dyDescent="0.35">
      <c r="A10" s="1"/>
      <c r="B10" s="104">
        <v>4</v>
      </c>
      <c r="C10" s="117">
        <v>500</v>
      </c>
      <c r="D10" s="26" t="s">
        <v>113</v>
      </c>
      <c r="E10" s="32">
        <v>27.8</v>
      </c>
      <c r="F10" s="111">
        <f t="shared" ref="F10" si="4">AVERAGE(E10:E11)</f>
        <v>27.725000000000001</v>
      </c>
      <c r="G10" s="22"/>
      <c r="H10" s="95" t="s">
        <v>106</v>
      </c>
      <c r="I10" s="51" t="s">
        <v>83</v>
      </c>
      <c r="J10" s="2">
        <v>17.309999999999999</v>
      </c>
      <c r="K10" s="96">
        <f>AVERAGE(J10:J11)</f>
        <v>17.295000000000002</v>
      </c>
      <c r="L10" s="126">
        <f t="shared" ref="L10" si="5">POWER(10,(K10-37.08)/-3.468)</f>
        <v>507010.90572280303</v>
      </c>
      <c r="M10" s="124">
        <f>L10*2</f>
        <v>1014021.8114456061</v>
      </c>
      <c r="N10" s="16"/>
    </row>
    <row r="11" spans="1:14" ht="15" thickBot="1" x14ac:dyDescent="0.4">
      <c r="A11" s="1"/>
      <c r="B11" s="122"/>
      <c r="C11" s="118"/>
      <c r="D11" s="42" t="s">
        <v>80</v>
      </c>
      <c r="E11" s="39">
        <v>27.65</v>
      </c>
      <c r="F11" s="112"/>
      <c r="G11" s="22"/>
      <c r="H11" s="98"/>
      <c r="I11" s="52" t="s">
        <v>20</v>
      </c>
      <c r="J11" s="53">
        <v>17.28</v>
      </c>
      <c r="K11" s="99"/>
      <c r="L11" s="127"/>
      <c r="M11" s="125"/>
      <c r="N11" s="16"/>
    </row>
    <row r="12" spans="1:14" x14ac:dyDescent="0.35">
      <c r="A12" s="1"/>
      <c r="B12" s="104">
        <v>5</v>
      </c>
      <c r="C12" s="106">
        <v>50</v>
      </c>
      <c r="D12" s="22" t="s">
        <v>114</v>
      </c>
      <c r="E12" s="32">
        <v>31.13</v>
      </c>
      <c r="F12" s="111">
        <f t="shared" ref="F12" si="6">AVERAGE(E12:E13)</f>
        <v>31.189999999999998</v>
      </c>
      <c r="G12" s="22"/>
      <c r="H12" s="92" t="s">
        <v>53</v>
      </c>
      <c r="I12" s="1" t="s">
        <v>113</v>
      </c>
      <c r="J12" s="4">
        <v>27.85</v>
      </c>
      <c r="K12" s="108">
        <f>AVERAGE(J12:J13)</f>
        <v>27.914999999999999</v>
      </c>
      <c r="L12" s="123">
        <f t="shared" ref="L12" si="7">POWER(10,(K12-37.08)/-3.468)</f>
        <v>439.27204307832017</v>
      </c>
      <c r="M12" s="23"/>
      <c r="N12" s="16"/>
    </row>
    <row r="13" spans="1:14" x14ac:dyDescent="0.35">
      <c r="A13" s="1"/>
      <c r="B13" s="122"/>
      <c r="C13" s="116"/>
      <c r="D13" s="44" t="s">
        <v>82</v>
      </c>
      <c r="E13" s="39">
        <v>31.25</v>
      </c>
      <c r="F13" s="112"/>
      <c r="G13" s="22"/>
      <c r="H13" s="93"/>
      <c r="I13" s="48" t="s">
        <v>80</v>
      </c>
      <c r="J13" s="3">
        <v>27.98</v>
      </c>
      <c r="K13" s="97"/>
      <c r="L13" s="101"/>
      <c r="M13" s="23"/>
      <c r="N13" s="16"/>
    </row>
    <row r="14" spans="1:14" x14ac:dyDescent="0.35">
      <c r="A14" s="1"/>
      <c r="B14" s="104">
        <v>6</v>
      </c>
      <c r="C14" s="106">
        <v>5</v>
      </c>
      <c r="D14" s="22" t="s">
        <v>115</v>
      </c>
      <c r="E14" s="32">
        <v>33.979999999999997</v>
      </c>
      <c r="F14" s="106">
        <f t="shared" ref="F14" si="8">AVERAGE(E14:E15)</f>
        <v>34.664999999999999</v>
      </c>
      <c r="G14" s="22"/>
      <c r="H14" s="95" t="s">
        <v>54</v>
      </c>
      <c r="I14" s="1" t="s">
        <v>114</v>
      </c>
      <c r="J14" s="4">
        <v>25.69</v>
      </c>
      <c r="K14" s="96">
        <f>AVERAGE(J14:J15)</f>
        <v>25.48</v>
      </c>
      <c r="L14" s="100">
        <f t="shared" ref="L14" si="9">POWER(10,(K14-37.08)/-3.468)</f>
        <v>2212.4188941610178</v>
      </c>
      <c r="M14" s="23"/>
      <c r="N14" s="16"/>
    </row>
    <row r="15" spans="1:14" ht="15" thickBot="1" x14ac:dyDescent="0.4">
      <c r="A15" s="1"/>
      <c r="B15" s="105"/>
      <c r="C15" s="107"/>
      <c r="D15" s="31" t="s">
        <v>84</v>
      </c>
      <c r="E15" s="34">
        <v>35.35</v>
      </c>
      <c r="F15" s="107"/>
      <c r="G15" s="22"/>
      <c r="H15" s="93"/>
      <c r="I15" s="1" t="s">
        <v>82</v>
      </c>
      <c r="J15" s="4">
        <v>25.27</v>
      </c>
      <c r="K15" s="97"/>
      <c r="L15" s="101"/>
      <c r="M15" s="23"/>
      <c r="N15" s="16"/>
    </row>
    <row r="16" spans="1:14" x14ac:dyDescent="0.35">
      <c r="A16" s="1"/>
      <c r="B16" s="104" t="s">
        <v>49</v>
      </c>
      <c r="C16" s="106">
        <v>0</v>
      </c>
      <c r="D16" s="22" t="s">
        <v>116</v>
      </c>
      <c r="E16" s="32">
        <v>40</v>
      </c>
      <c r="F16" s="106">
        <f t="shared" ref="F16" si="10">AVERAGE(E16:E17)</f>
        <v>40</v>
      </c>
      <c r="G16" s="22"/>
      <c r="H16" s="95" t="s">
        <v>55</v>
      </c>
      <c r="I16" s="51" t="s">
        <v>115</v>
      </c>
      <c r="J16" s="2">
        <v>15.67</v>
      </c>
      <c r="K16" s="96">
        <f>AVERAGE(J16:J17)</f>
        <v>15.655000000000001</v>
      </c>
      <c r="L16" s="100">
        <f t="shared" ref="L16" si="11">POWER(10,(K16-37.08)/-3.468)</f>
        <v>1506303.001241181</v>
      </c>
      <c r="M16" s="23"/>
      <c r="N16" s="16"/>
    </row>
    <row r="17" spans="1:14" ht="15" thickBot="1" x14ac:dyDescent="0.4">
      <c r="A17" s="1"/>
      <c r="B17" s="105"/>
      <c r="C17" s="107"/>
      <c r="D17" s="31" t="s">
        <v>86</v>
      </c>
      <c r="E17" s="34">
        <v>40</v>
      </c>
      <c r="F17" s="107"/>
      <c r="G17" s="22"/>
      <c r="H17" s="98"/>
      <c r="I17" s="52" t="s">
        <v>84</v>
      </c>
      <c r="J17" s="53">
        <v>15.64</v>
      </c>
      <c r="K17" s="99"/>
      <c r="L17" s="103"/>
      <c r="M17" s="23"/>
      <c r="N17" s="16"/>
    </row>
    <row r="18" spans="1:14" x14ac:dyDescent="0.35">
      <c r="A18" s="1"/>
      <c r="B18" s="26"/>
      <c r="C18" s="22"/>
      <c r="D18" s="22"/>
      <c r="E18" s="23"/>
      <c r="F18" s="22"/>
      <c r="G18" s="23"/>
      <c r="H18" s="95" t="s">
        <v>107</v>
      </c>
      <c r="I18" s="51" t="s">
        <v>85</v>
      </c>
      <c r="J18" s="2">
        <v>16.62</v>
      </c>
      <c r="K18" s="96">
        <f>AVERAGE(J18:J19)</f>
        <v>16.655000000000001</v>
      </c>
      <c r="L18" s="126">
        <f t="shared" ref="L18" si="12">POWER(10,(K18-37.08)/-3.468)</f>
        <v>775464.11789482937</v>
      </c>
      <c r="M18" s="124">
        <f>L18*2</f>
        <v>1550928.2357896587</v>
      </c>
      <c r="N18" s="14"/>
    </row>
    <row r="19" spans="1:14" ht="15" thickBot="1" x14ac:dyDescent="0.4">
      <c r="A19" s="1"/>
      <c r="B19" s="26" t="s">
        <v>22</v>
      </c>
      <c r="C19" s="27" t="s">
        <v>117</v>
      </c>
      <c r="D19" s="22"/>
      <c r="E19" s="23"/>
      <c r="F19" s="22"/>
      <c r="G19" s="23"/>
      <c r="H19" s="98"/>
      <c r="I19" s="52" t="s">
        <v>21</v>
      </c>
      <c r="J19" s="53">
        <v>16.690000000000001</v>
      </c>
      <c r="K19" s="99"/>
      <c r="L19" s="127"/>
      <c r="M19" s="125"/>
      <c r="N19" s="14"/>
    </row>
    <row r="20" spans="1:14" x14ac:dyDescent="0.35">
      <c r="A20" s="14"/>
      <c r="B20" s="17" t="s">
        <v>72</v>
      </c>
      <c r="C20" s="60">
        <v>0.99990000000000001</v>
      </c>
      <c r="D20" s="1"/>
      <c r="E20" s="15"/>
      <c r="F20" s="5"/>
      <c r="G20" s="15"/>
      <c r="H20" s="92" t="s">
        <v>56</v>
      </c>
      <c r="I20" s="1" t="s">
        <v>116</v>
      </c>
      <c r="J20" s="4">
        <v>22.31</v>
      </c>
      <c r="K20" s="108">
        <f>AVERAGE(J20:J21)</f>
        <v>22.34</v>
      </c>
      <c r="L20" s="123">
        <f t="shared" ref="L20" si="13">POWER(10,(K20-37.08)/-3.468)</f>
        <v>17794.60494030693</v>
      </c>
      <c r="M20" s="15"/>
    </row>
    <row r="21" spans="1:14" x14ac:dyDescent="0.35">
      <c r="A21"/>
      <c r="B21" s="7"/>
      <c r="H21" s="93"/>
      <c r="I21" s="48" t="s">
        <v>86</v>
      </c>
      <c r="J21" s="3">
        <v>22.37</v>
      </c>
      <c r="K21" s="97"/>
      <c r="L21" s="101"/>
    </row>
    <row r="22" spans="1:14" x14ac:dyDescent="0.35">
      <c r="H22" s="95" t="s">
        <v>57</v>
      </c>
      <c r="I22" s="1" t="s">
        <v>141</v>
      </c>
      <c r="J22" s="4">
        <v>23.81</v>
      </c>
      <c r="K22" s="96">
        <f>AVERAGE(J22:J23)</f>
        <v>23.79</v>
      </c>
      <c r="L22" s="100">
        <f t="shared" ref="L22" si="14">POWER(10,(K22-37.08)/-3.468)</f>
        <v>6794.8508903637348</v>
      </c>
      <c r="M22" s="1"/>
    </row>
    <row r="23" spans="1:14" ht="14.5" customHeight="1" x14ac:dyDescent="0.35">
      <c r="H23" s="93"/>
      <c r="I23" s="1" t="s">
        <v>142</v>
      </c>
      <c r="J23" s="4">
        <v>23.77</v>
      </c>
      <c r="K23" s="97"/>
      <c r="L23" s="101"/>
      <c r="M23" s="10"/>
    </row>
    <row r="24" spans="1:14" x14ac:dyDescent="0.35">
      <c r="H24" s="95" t="s">
        <v>58</v>
      </c>
      <c r="I24" s="51" t="s">
        <v>75</v>
      </c>
      <c r="J24" s="2">
        <v>13.98</v>
      </c>
      <c r="K24" s="96">
        <f>AVERAGE(J24:J25)</f>
        <v>13.879999999999999</v>
      </c>
      <c r="L24" s="100">
        <f t="shared" ref="L24" si="15">POWER(10,(K24-37.08)/-3.468)</f>
        <v>4894797.3632406704</v>
      </c>
      <c r="M24" s="12"/>
    </row>
    <row r="25" spans="1:14" ht="14.5" customHeight="1" thickBot="1" x14ac:dyDescent="0.4">
      <c r="H25" s="98"/>
      <c r="I25" s="52" t="s">
        <v>16</v>
      </c>
      <c r="J25" s="53">
        <v>13.78</v>
      </c>
      <c r="K25" s="99"/>
      <c r="L25" s="103"/>
      <c r="M25" s="14"/>
    </row>
    <row r="26" spans="1:14" x14ac:dyDescent="0.35">
      <c r="H26" s="95" t="s">
        <v>108</v>
      </c>
      <c r="I26" s="51" t="s">
        <v>23</v>
      </c>
      <c r="J26" s="2">
        <v>15.02</v>
      </c>
      <c r="K26" s="96">
        <f>AVERAGE(J26:J27)</f>
        <v>15.02</v>
      </c>
      <c r="L26" s="126">
        <f t="shared" ref="L26" si="16">POWER(10,(K26-37.08)/-3.468)</f>
        <v>2296227.9251549765</v>
      </c>
      <c r="M26" s="124">
        <f>L26*2</f>
        <v>4592455.8503099531</v>
      </c>
    </row>
    <row r="27" spans="1:14" ht="14.5" customHeight="1" thickBot="1" x14ac:dyDescent="0.4">
      <c r="H27" s="98"/>
      <c r="I27" s="52" t="s">
        <v>24</v>
      </c>
      <c r="J27" s="53" t="s">
        <v>143</v>
      </c>
      <c r="K27" s="99"/>
      <c r="L27" s="127"/>
      <c r="M27" s="125"/>
    </row>
    <row r="28" spans="1:14" x14ac:dyDescent="0.35">
      <c r="H28" s="92" t="s">
        <v>59</v>
      </c>
      <c r="I28" s="1" t="s">
        <v>77</v>
      </c>
      <c r="J28" s="4">
        <v>24.73</v>
      </c>
      <c r="K28" s="108">
        <f>AVERAGE(J28:J29)</f>
        <v>24.664999999999999</v>
      </c>
      <c r="L28" s="123">
        <f t="shared" ref="L28" si="17">POWER(10,(K28-37.08)/-3.468)</f>
        <v>3800.783444595711</v>
      </c>
      <c r="M28" s="14"/>
    </row>
    <row r="29" spans="1:14" ht="14.5" customHeight="1" x14ac:dyDescent="0.35">
      <c r="H29" s="93"/>
      <c r="I29" s="48" t="s">
        <v>17</v>
      </c>
      <c r="J29" s="3">
        <v>24.6</v>
      </c>
      <c r="K29" s="97"/>
      <c r="L29" s="101"/>
      <c r="M29" s="14"/>
    </row>
    <row r="30" spans="1:14" x14ac:dyDescent="0.35">
      <c r="H30" s="95" t="s">
        <v>60</v>
      </c>
      <c r="I30" s="1" t="s">
        <v>79</v>
      </c>
      <c r="J30" s="4">
        <v>24.81</v>
      </c>
      <c r="K30" s="96">
        <f>AVERAGE(J30:J31)</f>
        <v>24.759999999999998</v>
      </c>
      <c r="L30" s="100">
        <f t="shared" ref="L30" si="18">POWER(10,(K30-37.08)/-3.468)</f>
        <v>3568.4516393703962</v>
      </c>
      <c r="M30" s="14"/>
    </row>
    <row r="31" spans="1:14" x14ac:dyDescent="0.35">
      <c r="H31" s="93"/>
      <c r="I31" s="1" t="s">
        <v>18</v>
      </c>
      <c r="J31" s="4">
        <v>24.71</v>
      </c>
      <c r="K31" s="97"/>
      <c r="L31" s="101"/>
      <c r="M31" s="14"/>
    </row>
    <row r="32" spans="1:14" x14ac:dyDescent="0.35">
      <c r="H32" s="95" t="s">
        <v>61</v>
      </c>
      <c r="I32" s="51" t="s">
        <v>81</v>
      </c>
      <c r="J32" s="2">
        <v>13.92</v>
      </c>
      <c r="K32" s="96">
        <f>AVERAGE(J32:J33)</f>
        <v>13.934999999999999</v>
      </c>
      <c r="L32" s="100">
        <f t="shared" ref="L32" si="19">POWER(10,(K32-37.08)/-3.468)</f>
        <v>4719276.6015550103</v>
      </c>
      <c r="M32" s="14"/>
    </row>
    <row r="33" spans="8:13" ht="15" thickBot="1" x14ac:dyDescent="0.4">
      <c r="H33" s="98"/>
      <c r="I33" s="52" t="s">
        <v>19</v>
      </c>
      <c r="J33" s="53">
        <v>13.95</v>
      </c>
      <c r="K33" s="99"/>
      <c r="L33" s="103"/>
      <c r="M33" s="14"/>
    </row>
    <row r="34" spans="8:13" x14ac:dyDescent="0.35">
      <c r="H34" s="95" t="s">
        <v>109</v>
      </c>
      <c r="I34" s="51" t="s">
        <v>125</v>
      </c>
      <c r="J34" s="2">
        <v>14.97</v>
      </c>
      <c r="K34" s="96">
        <f>AVERAGE(J34:J35)</f>
        <v>15.004999999999999</v>
      </c>
      <c r="L34" s="126">
        <f t="shared" ref="L34" si="20">POWER(10,(K34-37.08)/-3.468)</f>
        <v>2319210.9548291909</v>
      </c>
      <c r="M34" s="124">
        <f>L34*2</f>
        <v>4638421.9096583817</v>
      </c>
    </row>
    <row r="35" spans="8:13" ht="15" thickBot="1" x14ac:dyDescent="0.4">
      <c r="H35" s="98"/>
      <c r="I35" s="52" t="s">
        <v>25</v>
      </c>
      <c r="J35" s="53">
        <v>15.04</v>
      </c>
      <c r="K35" s="99"/>
      <c r="L35" s="127"/>
      <c r="M35" s="125"/>
    </row>
    <row r="36" spans="8:13" ht="14.5" customHeight="1" x14ac:dyDescent="0.35"/>
    <row r="38" spans="8:13" ht="14.5" customHeight="1" x14ac:dyDescent="0.35"/>
  </sheetData>
  <mergeCells count="73">
    <mergeCell ref="H34:H35"/>
    <mergeCell ref="K34:K35"/>
    <mergeCell ref="L34:L35"/>
    <mergeCell ref="M34:M35"/>
    <mergeCell ref="H30:H31"/>
    <mergeCell ref="K30:K31"/>
    <mergeCell ref="L30:L31"/>
    <mergeCell ref="H32:H33"/>
    <mergeCell ref="K32:K33"/>
    <mergeCell ref="L32:L33"/>
    <mergeCell ref="H26:H27"/>
    <mergeCell ref="K26:K27"/>
    <mergeCell ref="L26:L27"/>
    <mergeCell ref="M26:M27"/>
    <mergeCell ref="H28:H29"/>
    <mergeCell ref="K28:K29"/>
    <mergeCell ref="L28:L29"/>
    <mergeCell ref="H22:H23"/>
    <mergeCell ref="K22:K23"/>
    <mergeCell ref="L22:L23"/>
    <mergeCell ref="H24:H25"/>
    <mergeCell ref="K24:K25"/>
    <mergeCell ref="L24:L25"/>
    <mergeCell ref="H18:H19"/>
    <mergeCell ref="K18:K19"/>
    <mergeCell ref="L18:L19"/>
    <mergeCell ref="M18:M19"/>
    <mergeCell ref="H20:H21"/>
    <mergeCell ref="K20:K21"/>
    <mergeCell ref="L20:L21"/>
    <mergeCell ref="L14:L15"/>
    <mergeCell ref="B16:B17"/>
    <mergeCell ref="C16:C17"/>
    <mergeCell ref="F16:F17"/>
    <mergeCell ref="H16:H17"/>
    <mergeCell ref="K16:K17"/>
    <mergeCell ref="L16:L17"/>
    <mergeCell ref="B14:B15"/>
    <mergeCell ref="C14:C15"/>
    <mergeCell ref="F14:F15"/>
    <mergeCell ref="H14:H15"/>
    <mergeCell ref="K14:K15"/>
    <mergeCell ref="M10:M11"/>
    <mergeCell ref="B12:B13"/>
    <mergeCell ref="C12:C13"/>
    <mergeCell ref="F12:F13"/>
    <mergeCell ref="H12:H13"/>
    <mergeCell ref="K12:K13"/>
    <mergeCell ref="L12:L13"/>
    <mergeCell ref="L8:L9"/>
    <mergeCell ref="B10:B11"/>
    <mergeCell ref="C10:C11"/>
    <mergeCell ref="F10:F11"/>
    <mergeCell ref="H10:H11"/>
    <mergeCell ref="K10:K11"/>
    <mergeCell ref="L10:L11"/>
    <mergeCell ref="B8:B9"/>
    <mergeCell ref="C8:C9"/>
    <mergeCell ref="F8:F9"/>
    <mergeCell ref="H8:H9"/>
    <mergeCell ref="K8:K9"/>
    <mergeCell ref="L4:L5"/>
    <mergeCell ref="B6:B7"/>
    <mergeCell ref="C6:C7"/>
    <mergeCell ref="F6:F7"/>
    <mergeCell ref="H6:H7"/>
    <mergeCell ref="K6:K7"/>
    <mergeCell ref="L6:L7"/>
    <mergeCell ref="B4:B5"/>
    <mergeCell ref="C4:C5"/>
    <mergeCell ref="F4:F5"/>
    <mergeCell ref="H4:H5"/>
    <mergeCell ref="K4:K5"/>
  </mergeCells>
  <pageMargins left="0.25" right="0.25" top="0.28999999999999998" bottom="0.38" header="0.3" footer="0.3"/>
  <pageSetup paperSize="9" scale="94" fitToWidth="0" orientation="landscape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B58DB-4D35-4121-8B39-CAC81540D027}">
  <sheetPr>
    <pageSetUpPr fitToPage="1"/>
  </sheetPr>
  <dimension ref="A2:S41"/>
  <sheetViews>
    <sheetView topLeftCell="A3" zoomScale="54" zoomScaleNormal="100" workbookViewId="0">
      <selection activeCell="M3" sqref="A1:M1048576"/>
    </sheetView>
  </sheetViews>
  <sheetFormatPr defaultRowHeight="14.5" x14ac:dyDescent="0.35"/>
  <cols>
    <col min="1" max="1" width="9.7265625" style="6" customWidth="1"/>
    <col min="2" max="2" width="11.08984375" style="6" customWidth="1"/>
    <col min="3" max="3" width="13.81640625" style="6" customWidth="1"/>
    <col min="4" max="4" width="8.7265625" style="6"/>
    <col min="5" max="5" width="13.1796875" style="6" customWidth="1"/>
    <col min="6" max="6" width="10.6328125" style="6" customWidth="1"/>
    <col min="7" max="7" width="8.7265625" style="6"/>
    <col min="8" max="8" width="14.08984375" style="6" customWidth="1"/>
    <col min="9" max="9" width="8.7265625" style="6"/>
    <col min="10" max="10" width="14.54296875" style="6" bestFit="1" customWidth="1"/>
    <col min="11" max="11" width="10.81640625" style="6" customWidth="1"/>
    <col min="12" max="12" width="13.54296875" style="6" customWidth="1"/>
    <col min="13" max="13" width="11.36328125" style="6" customWidth="1"/>
    <col min="14" max="18" width="8.7265625" style="6"/>
    <col min="19" max="19" width="9.7265625" style="6" customWidth="1"/>
    <col min="20" max="16384" width="8.7265625" style="6"/>
  </cols>
  <sheetData>
    <row r="2" spans="1:19" ht="14.5" customHeight="1" thickBot="1" x14ac:dyDescent="0.4">
      <c r="A2"/>
      <c r="B2"/>
      <c r="C2"/>
      <c r="D2"/>
      <c r="E2"/>
      <c r="F2"/>
      <c r="G2"/>
      <c r="H2"/>
      <c r="I2"/>
      <c r="J2"/>
      <c r="K2"/>
      <c r="L2"/>
      <c r="M2"/>
      <c r="N2"/>
    </row>
    <row r="3" spans="1:19" ht="67" customHeight="1" thickBot="1" x14ac:dyDescent="0.4">
      <c r="A3"/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</row>
    <row r="4" spans="1:19" ht="14.5" customHeight="1" x14ac:dyDescent="0.35">
      <c r="A4"/>
      <c r="B4" s="114">
        <v>1</v>
      </c>
      <c r="C4" s="120">
        <v>500000</v>
      </c>
      <c r="D4" s="36" t="s">
        <v>110</v>
      </c>
      <c r="E4" s="37">
        <v>17.52</v>
      </c>
      <c r="F4" s="109">
        <f>AVERAGE(E4:E5)</f>
        <v>17.384999999999998</v>
      </c>
      <c r="G4" s="46"/>
      <c r="H4" s="92" t="s">
        <v>50</v>
      </c>
      <c r="I4" s="1" t="s">
        <v>26</v>
      </c>
      <c r="J4" s="4">
        <v>29.73</v>
      </c>
      <c r="K4" s="108">
        <f>AVERAGE(J4:J5)</f>
        <v>29.475000000000001</v>
      </c>
      <c r="L4" s="102">
        <f>POWER(10,(K4-37.08)/-3.468)</f>
        <v>155.92170473413643</v>
      </c>
      <c r="M4" s="22"/>
      <c r="N4" s="1"/>
      <c r="O4" s="1"/>
      <c r="P4" s="1"/>
      <c r="Q4" s="1"/>
      <c r="R4" s="1"/>
      <c r="S4" s="1"/>
    </row>
    <row r="5" spans="1:19" ht="14.5" customHeight="1" x14ac:dyDescent="0.35">
      <c r="A5"/>
      <c r="B5" s="115"/>
      <c r="C5" s="121"/>
      <c r="D5" s="38" t="s">
        <v>74</v>
      </c>
      <c r="E5" s="39">
        <v>17.25</v>
      </c>
      <c r="F5" s="110"/>
      <c r="G5" s="46"/>
      <c r="H5" s="93"/>
      <c r="I5" s="48" t="s">
        <v>27</v>
      </c>
      <c r="J5" s="3">
        <v>29.22</v>
      </c>
      <c r="K5" s="97"/>
      <c r="L5" s="102"/>
      <c r="M5" s="22"/>
      <c r="N5" s="1"/>
      <c r="O5" s="1"/>
      <c r="P5" s="1"/>
      <c r="Q5" s="1"/>
      <c r="R5" s="1"/>
      <c r="S5" s="1"/>
    </row>
    <row r="6" spans="1:19" x14ac:dyDescent="0.35">
      <c r="A6" s="63"/>
      <c r="B6" s="119">
        <v>2</v>
      </c>
      <c r="C6" s="119">
        <v>50000</v>
      </c>
      <c r="D6" s="40" t="s">
        <v>111</v>
      </c>
      <c r="E6" s="37">
        <v>20.67</v>
      </c>
      <c r="F6" s="109">
        <f t="shared" ref="F6" si="0">AVERAGE(E6:E7)</f>
        <v>20.685000000000002</v>
      </c>
      <c r="G6" s="46"/>
      <c r="H6" s="95" t="s">
        <v>51</v>
      </c>
      <c r="I6" s="1" t="s">
        <v>28</v>
      </c>
      <c r="J6" s="4">
        <v>22.11</v>
      </c>
      <c r="K6" s="96">
        <f>AVERAGE(J6:J7)</f>
        <v>22.094999999999999</v>
      </c>
      <c r="L6" s="100">
        <f t="shared" ref="L6" si="1">POWER(10,(K6-37.08)/-3.468)</f>
        <v>20937.954709502905</v>
      </c>
      <c r="M6" s="22"/>
      <c r="N6" s="10"/>
      <c r="O6" s="10"/>
      <c r="P6" s="10"/>
      <c r="Q6" s="10"/>
      <c r="R6" s="10"/>
      <c r="S6" s="10"/>
    </row>
    <row r="7" spans="1:19" ht="14.5" customHeight="1" x14ac:dyDescent="0.35">
      <c r="A7" s="63"/>
      <c r="B7" s="116"/>
      <c r="C7" s="116"/>
      <c r="D7" s="41" t="s">
        <v>76</v>
      </c>
      <c r="E7" s="39">
        <v>20.7</v>
      </c>
      <c r="F7" s="110"/>
      <c r="G7" s="46"/>
      <c r="H7" s="93"/>
      <c r="I7" s="1" t="s">
        <v>29</v>
      </c>
      <c r="J7" s="4">
        <v>22.08</v>
      </c>
      <c r="K7" s="97"/>
      <c r="L7" s="101"/>
      <c r="M7" s="22"/>
      <c r="N7" s="10"/>
      <c r="O7" s="10"/>
      <c r="P7" s="10"/>
      <c r="Q7" s="10"/>
      <c r="R7" s="10"/>
      <c r="S7" s="10"/>
    </row>
    <row r="8" spans="1:19" x14ac:dyDescent="0.35">
      <c r="A8"/>
      <c r="B8" s="104">
        <v>3</v>
      </c>
      <c r="C8" s="117">
        <v>5000</v>
      </c>
      <c r="D8" s="26" t="s">
        <v>112</v>
      </c>
      <c r="E8" s="33">
        <v>24.56</v>
      </c>
      <c r="F8" s="113">
        <f t="shared" ref="F8" si="2">AVERAGE(E8:E9)</f>
        <v>24.265000000000001</v>
      </c>
      <c r="G8" s="47"/>
      <c r="H8" s="95" t="s">
        <v>52</v>
      </c>
      <c r="I8" s="51" t="s">
        <v>30</v>
      </c>
      <c r="J8" s="2">
        <v>16.45</v>
      </c>
      <c r="K8" s="96">
        <f>AVERAGE(J8:J9)</f>
        <v>16.395</v>
      </c>
      <c r="L8" s="100">
        <f t="shared" ref="L8" si="3">POWER(10,(K8-37.08)/-3.468)</f>
        <v>921579.64093132957</v>
      </c>
      <c r="M8" s="26"/>
      <c r="N8" s="11"/>
      <c r="O8" s="12"/>
      <c r="P8" s="12"/>
      <c r="Q8" s="12"/>
      <c r="R8" s="11"/>
      <c r="S8" s="12"/>
    </row>
    <row r="9" spans="1:19" ht="15" customHeight="1" thickBot="1" x14ac:dyDescent="0.4">
      <c r="A9"/>
      <c r="B9" s="122"/>
      <c r="C9" s="118"/>
      <c r="D9" s="42" t="s">
        <v>78</v>
      </c>
      <c r="E9" s="43">
        <v>23.97</v>
      </c>
      <c r="F9" s="112"/>
      <c r="G9" s="26"/>
      <c r="H9" s="98"/>
      <c r="I9" s="52" t="s">
        <v>31</v>
      </c>
      <c r="J9" s="53">
        <v>16.34</v>
      </c>
      <c r="K9" s="99"/>
      <c r="L9" s="103"/>
      <c r="M9" s="26"/>
      <c r="N9" s="11"/>
      <c r="O9" s="12"/>
      <c r="P9" s="12"/>
      <c r="Q9" s="12"/>
      <c r="R9" s="11"/>
      <c r="S9" s="12"/>
    </row>
    <row r="10" spans="1:19" x14ac:dyDescent="0.35">
      <c r="A10"/>
      <c r="B10" s="104">
        <v>4</v>
      </c>
      <c r="C10" s="117">
        <v>500</v>
      </c>
      <c r="D10" s="26" t="s">
        <v>113</v>
      </c>
      <c r="E10" s="32">
        <v>27.8</v>
      </c>
      <c r="F10" s="111">
        <f t="shared" ref="F10" si="4">AVERAGE(E10:E11)</f>
        <v>27.725000000000001</v>
      </c>
      <c r="G10" s="22"/>
      <c r="H10" s="95" t="s">
        <v>106</v>
      </c>
      <c r="I10" s="51" t="s">
        <v>45</v>
      </c>
      <c r="J10" s="2">
        <v>17.239999999999998</v>
      </c>
      <c r="K10" s="96">
        <f>AVERAGE(J10:J11)</f>
        <v>17.364999999999998</v>
      </c>
      <c r="L10" s="126">
        <f t="shared" ref="L10" si="5">POWER(10,(K10-37.08)/-3.468)</f>
        <v>483985.95253291092</v>
      </c>
      <c r="M10" s="124">
        <f>L10*2</f>
        <v>967971.90506582183</v>
      </c>
      <c r="N10" s="16"/>
      <c r="O10" s="14"/>
      <c r="P10" s="14"/>
      <c r="Q10" s="15"/>
      <c r="R10" s="14"/>
      <c r="S10" s="14"/>
    </row>
    <row r="11" spans="1:19" ht="14.5" customHeight="1" thickBot="1" x14ac:dyDescent="0.4">
      <c r="A11"/>
      <c r="B11" s="122"/>
      <c r="C11" s="118"/>
      <c r="D11" s="42" t="s">
        <v>80</v>
      </c>
      <c r="E11" s="39">
        <v>27.65</v>
      </c>
      <c r="F11" s="112"/>
      <c r="G11" s="22"/>
      <c r="H11" s="98"/>
      <c r="I11" s="52" t="s">
        <v>46</v>
      </c>
      <c r="J11" s="53">
        <v>17.489999999999998</v>
      </c>
      <c r="K11" s="99"/>
      <c r="L11" s="127"/>
      <c r="M11" s="125"/>
      <c r="N11" s="16"/>
      <c r="O11" s="14"/>
      <c r="P11" s="14"/>
      <c r="Q11" s="15"/>
      <c r="R11" s="14"/>
      <c r="S11" s="14"/>
    </row>
    <row r="12" spans="1:19" x14ac:dyDescent="0.35">
      <c r="A12"/>
      <c r="B12" s="104">
        <v>5</v>
      </c>
      <c r="C12" s="106">
        <v>50</v>
      </c>
      <c r="D12" s="22" t="s">
        <v>114</v>
      </c>
      <c r="E12" s="32">
        <v>31.13</v>
      </c>
      <c r="F12" s="111">
        <f t="shared" ref="F12" si="6">AVERAGE(E12:E13)</f>
        <v>31.189999999999998</v>
      </c>
      <c r="G12" s="22"/>
      <c r="H12" s="92" t="s">
        <v>53</v>
      </c>
      <c r="I12" s="1" t="s">
        <v>32</v>
      </c>
      <c r="J12" s="4">
        <v>27.51</v>
      </c>
      <c r="K12" s="108">
        <f>AVERAGE(J12:J13)</f>
        <v>27.520000000000003</v>
      </c>
      <c r="L12" s="123">
        <f t="shared" ref="L12" si="7">POWER(10,(K12-37.08)/-3.468)</f>
        <v>570.994683523444</v>
      </c>
      <c r="M12" s="23"/>
      <c r="N12" s="16"/>
      <c r="O12" s="14"/>
      <c r="P12" s="14"/>
      <c r="Q12" s="15"/>
      <c r="R12" s="14"/>
      <c r="S12" s="14"/>
    </row>
    <row r="13" spans="1:19" x14ac:dyDescent="0.35">
      <c r="A13"/>
      <c r="B13" s="122"/>
      <c r="C13" s="116"/>
      <c r="D13" s="44" t="s">
        <v>82</v>
      </c>
      <c r="E13" s="39">
        <v>31.25</v>
      </c>
      <c r="F13" s="112"/>
      <c r="G13" s="22"/>
      <c r="H13" s="93"/>
      <c r="I13" s="48" t="s">
        <v>33</v>
      </c>
      <c r="J13" s="3">
        <v>27.53</v>
      </c>
      <c r="K13" s="97"/>
      <c r="L13" s="101"/>
      <c r="M13" s="23"/>
      <c r="N13" s="16"/>
      <c r="O13" s="14"/>
      <c r="P13" s="14"/>
      <c r="Q13" s="15"/>
      <c r="R13" s="14"/>
      <c r="S13" s="14"/>
    </row>
    <row r="14" spans="1:19" x14ac:dyDescent="0.35">
      <c r="A14"/>
      <c r="B14" s="104">
        <v>6</v>
      </c>
      <c r="C14" s="106">
        <v>5</v>
      </c>
      <c r="D14" s="22" t="s">
        <v>115</v>
      </c>
      <c r="E14" s="32">
        <v>33.979999999999997</v>
      </c>
      <c r="F14" s="106">
        <f t="shared" ref="F14" si="8">AVERAGE(E14:E15)</f>
        <v>34.664999999999999</v>
      </c>
      <c r="G14" s="22"/>
      <c r="H14" s="95" t="s">
        <v>54</v>
      </c>
      <c r="I14" s="1" t="s">
        <v>34</v>
      </c>
      <c r="J14" s="4">
        <v>23.07</v>
      </c>
      <c r="K14" s="96">
        <f>AVERAGE(J14:J15)</f>
        <v>23.064999999999998</v>
      </c>
      <c r="L14" s="100">
        <f t="shared" ref="L14" si="9">POWER(10,(K14-37.08)/-3.468)</f>
        <v>10995.985050113331</v>
      </c>
      <c r="M14" s="23"/>
      <c r="N14" s="16"/>
      <c r="O14" s="14"/>
      <c r="P14" s="14"/>
      <c r="Q14" s="15"/>
      <c r="R14" s="14"/>
      <c r="S14" s="14"/>
    </row>
    <row r="15" spans="1:19" ht="15" customHeight="1" thickBot="1" x14ac:dyDescent="0.4">
      <c r="A15"/>
      <c r="B15" s="105"/>
      <c r="C15" s="107"/>
      <c r="D15" s="31" t="s">
        <v>84</v>
      </c>
      <c r="E15" s="34">
        <v>35.35</v>
      </c>
      <c r="F15" s="107"/>
      <c r="G15" s="22"/>
      <c r="H15" s="93"/>
      <c r="I15" s="1" t="s">
        <v>35</v>
      </c>
      <c r="J15" s="4">
        <v>23.06</v>
      </c>
      <c r="K15" s="97"/>
      <c r="L15" s="101"/>
      <c r="M15" s="23"/>
      <c r="N15" s="16"/>
      <c r="O15" s="14"/>
      <c r="P15" s="14"/>
      <c r="Q15" s="15"/>
      <c r="R15" s="14"/>
      <c r="S15" s="14"/>
    </row>
    <row r="16" spans="1:19" x14ac:dyDescent="0.35">
      <c r="A16"/>
      <c r="B16" s="104" t="s">
        <v>49</v>
      </c>
      <c r="C16" s="106">
        <v>0</v>
      </c>
      <c r="D16" s="22" t="s">
        <v>116</v>
      </c>
      <c r="E16" s="32">
        <v>40</v>
      </c>
      <c r="F16" s="106">
        <f t="shared" ref="F16" si="10">AVERAGE(E16:E17)</f>
        <v>40</v>
      </c>
      <c r="G16" s="22"/>
      <c r="H16" s="95" t="s">
        <v>55</v>
      </c>
      <c r="I16" s="51" t="s">
        <v>36</v>
      </c>
      <c r="J16" s="2">
        <v>15.37</v>
      </c>
      <c r="K16" s="96">
        <f>AVERAGE(J16:J17)</f>
        <v>15.34</v>
      </c>
      <c r="L16" s="100">
        <f t="shared" ref="L16" si="11">POWER(10,(K16-37.08)/-3.468)</f>
        <v>1856704.5053141129</v>
      </c>
      <c r="M16" s="23"/>
      <c r="N16" s="16"/>
      <c r="O16" s="14"/>
      <c r="P16" s="14"/>
      <c r="Q16" s="15"/>
      <c r="R16" s="14"/>
      <c r="S16" s="14"/>
    </row>
    <row r="17" spans="1:19" ht="15" customHeight="1" thickBot="1" x14ac:dyDescent="0.4">
      <c r="A17"/>
      <c r="B17" s="105"/>
      <c r="C17" s="107"/>
      <c r="D17" s="31" t="s">
        <v>86</v>
      </c>
      <c r="E17" s="34">
        <v>40</v>
      </c>
      <c r="F17" s="107"/>
      <c r="G17" s="22"/>
      <c r="H17" s="98"/>
      <c r="I17" s="52" t="s">
        <v>37</v>
      </c>
      <c r="J17" s="53">
        <v>15.31</v>
      </c>
      <c r="K17" s="99"/>
      <c r="L17" s="103"/>
      <c r="M17" s="23"/>
      <c r="N17" s="16"/>
      <c r="O17" s="14"/>
      <c r="P17" s="14"/>
      <c r="Q17" s="15"/>
      <c r="R17" s="14"/>
      <c r="S17" s="14"/>
    </row>
    <row r="18" spans="1:19" x14ac:dyDescent="0.35">
      <c r="A18"/>
      <c r="B18" s="26"/>
      <c r="C18" s="22"/>
      <c r="D18" s="22"/>
      <c r="E18" s="23"/>
      <c r="F18" s="22"/>
      <c r="G18" s="23"/>
      <c r="H18" s="95" t="s">
        <v>107</v>
      </c>
      <c r="I18" s="51" t="s">
        <v>47</v>
      </c>
      <c r="J18" s="2">
        <v>16.21</v>
      </c>
      <c r="K18" s="96">
        <f>AVERAGE(J18:J19)</f>
        <v>16.195</v>
      </c>
      <c r="L18" s="126">
        <f t="shared" ref="L18" si="12">POWER(10,(K18-37.08)/-3.468)</f>
        <v>1052453.6990064436</v>
      </c>
      <c r="M18" s="124">
        <f>L18*2</f>
        <v>2104907.3980128872</v>
      </c>
      <c r="N18" s="14"/>
      <c r="O18" s="14"/>
      <c r="P18" s="15"/>
      <c r="Q18" s="14"/>
      <c r="R18" s="14"/>
    </row>
    <row r="19" spans="1:19" ht="14.5" customHeight="1" thickBot="1" x14ac:dyDescent="0.4">
      <c r="A19"/>
      <c r="B19" s="26" t="s">
        <v>22</v>
      </c>
      <c r="C19" s="27" t="s">
        <v>117</v>
      </c>
      <c r="D19" s="22"/>
      <c r="E19" s="23"/>
      <c r="F19" s="22"/>
      <c r="G19" s="23"/>
      <c r="H19" s="98"/>
      <c r="I19" s="52" t="s">
        <v>48</v>
      </c>
      <c r="J19" s="53">
        <v>16.18</v>
      </c>
      <c r="K19" s="99"/>
      <c r="L19" s="127"/>
      <c r="M19" s="125"/>
      <c r="N19" s="14"/>
      <c r="O19" s="14"/>
      <c r="P19" s="15"/>
      <c r="Q19" s="14"/>
      <c r="R19" s="14"/>
    </row>
    <row r="20" spans="1:19" x14ac:dyDescent="0.35">
      <c r="A20"/>
      <c r="B20" s="17" t="s">
        <v>72</v>
      </c>
      <c r="C20" s="60">
        <v>0.99990000000000001</v>
      </c>
      <c r="D20" s="1"/>
      <c r="E20" s="15"/>
      <c r="F20" s="5"/>
      <c r="G20" s="15"/>
      <c r="H20" s="92" t="s">
        <v>56</v>
      </c>
      <c r="I20" s="1" t="s">
        <v>38</v>
      </c>
      <c r="J20" s="4">
        <v>24.42</v>
      </c>
      <c r="K20" s="108">
        <f>AVERAGE(J20:J21)</f>
        <v>19.785</v>
      </c>
      <c r="L20" s="123">
        <f t="shared" ref="L20" si="13">POWER(10,(K20-37.08)/-3.468)</f>
        <v>97056.409599533145</v>
      </c>
      <c r="M20" s="15"/>
    </row>
    <row r="21" spans="1:19" x14ac:dyDescent="0.35">
      <c r="A21"/>
      <c r="B21" s="7"/>
      <c r="H21" s="93"/>
      <c r="I21" s="48" t="s">
        <v>39</v>
      </c>
      <c r="J21" s="3">
        <v>15.15</v>
      </c>
      <c r="K21" s="97"/>
      <c r="L21" s="101"/>
    </row>
    <row r="22" spans="1:19" x14ac:dyDescent="0.35">
      <c r="A22"/>
      <c r="H22" s="95" t="s">
        <v>57</v>
      </c>
      <c r="I22" s="1" t="s">
        <v>40</v>
      </c>
      <c r="J22" s="4">
        <v>20.52</v>
      </c>
      <c r="K22" s="96">
        <f>AVERAGE(J22:J23)</f>
        <v>21.08</v>
      </c>
      <c r="L22" s="100">
        <f t="shared" ref="L22" si="14">POWER(10,(K22-37.08)/-3.468)</f>
        <v>41078.081284308326</v>
      </c>
      <c r="M22" s="1"/>
    </row>
    <row r="23" spans="1:19" ht="14.5" customHeight="1" x14ac:dyDescent="0.35">
      <c r="A23"/>
      <c r="H23" s="93"/>
      <c r="I23" s="1" t="s">
        <v>41</v>
      </c>
      <c r="J23" s="4">
        <v>21.64</v>
      </c>
      <c r="K23" s="97"/>
      <c r="L23" s="101"/>
      <c r="M23" s="10"/>
    </row>
    <row r="24" spans="1:19" x14ac:dyDescent="0.35">
      <c r="A24"/>
      <c r="H24" s="95" t="s">
        <v>58</v>
      </c>
      <c r="I24" s="51" t="s">
        <v>5</v>
      </c>
      <c r="J24" s="2">
        <v>13.67</v>
      </c>
      <c r="K24" s="96">
        <f>AVERAGE(J24:J25)</f>
        <v>13.67</v>
      </c>
      <c r="L24" s="100">
        <f t="shared" ref="L24" si="15">POWER(10,(K24-37.08)/-3.468)</f>
        <v>5627148.1674254443</v>
      </c>
      <c r="M24" s="12"/>
    </row>
    <row r="25" spans="1:19" ht="14.5" customHeight="1" thickBot="1" x14ac:dyDescent="0.4">
      <c r="A25"/>
      <c r="H25" s="98"/>
      <c r="I25" s="52" t="s">
        <v>6</v>
      </c>
      <c r="J25" s="53">
        <v>13.67</v>
      </c>
      <c r="K25" s="99"/>
      <c r="L25" s="103"/>
      <c r="M25" s="14"/>
    </row>
    <row r="26" spans="1:19" x14ac:dyDescent="0.35">
      <c r="A26"/>
      <c r="H26" s="95" t="s">
        <v>108</v>
      </c>
      <c r="I26" s="51" t="s">
        <v>62</v>
      </c>
      <c r="J26" s="2">
        <v>14.69</v>
      </c>
      <c r="K26" s="96">
        <f>AVERAGE(J26:J27)</f>
        <v>14.754999999999999</v>
      </c>
      <c r="L26" s="126">
        <f t="shared" ref="L26" si="16">POWER(10,(K26-37.08)/-3.468)</f>
        <v>2737965.1272759549</v>
      </c>
      <c r="M26" s="124">
        <f>L26*2</f>
        <v>5475930.2545519099</v>
      </c>
    </row>
    <row r="27" spans="1:19" ht="14.5" customHeight="1" thickBot="1" x14ac:dyDescent="0.4">
      <c r="A27"/>
      <c r="H27" s="98"/>
      <c r="I27" s="52" t="s">
        <v>70</v>
      </c>
      <c r="J27" s="53">
        <v>14.82</v>
      </c>
      <c r="K27" s="99"/>
      <c r="L27" s="127"/>
      <c r="M27" s="125"/>
    </row>
    <row r="28" spans="1:19" x14ac:dyDescent="0.35">
      <c r="A28"/>
      <c r="H28" s="92" t="s">
        <v>59</v>
      </c>
      <c r="I28" s="1" t="s">
        <v>7</v>
      </c>
      <c r="J28" s="4">
        <v>24.51</v>
      </c>
      <c r="K28" s="108">
        <f>AVERAGE(J28:J29)</f>
        <v>24.465000000000003</v>
      </c>
      <c r="L28" s="123">
        <f t="shared" ref="L28" si="17">POWER(10,(K28-37.08)/-3.468)</f>
        <v>4340.5349008629637</v>
      </c>
      <c r="M28" s="14"/>
    </row>
    <row r="29" spans="1:19" ht="14.5" customHeight="1" x14ac:dyDescent="0.35">
      <c r="A29"/>
      <c r="H29" s="93"/>
      <c r="I29" s="48" t="s">
        <v>8</v>
      </c>
      <c r="J29" s="3">
        <v>24.42</v>
      </c>
      <c r="K29" s="97"/>
      <c r="L29" s="101"/>
      <c r="M29" s="14"/>
    </row>
    <row r="30" spans="1:19" x14ac:dyDescent="0.35">
      <c r="A30"/>
      <c r="H30" s="95" t="s">
        <v>60</v>
      </c>
      <c r="I30" s="1" t="s">
        <v>9</v>
      </c>
      <c r="J30" s="4">
        <v>24.12</v>
      </c>
      <c r="K30" s="96">
        <f>AVERAGE(J30:J31)</f>
        <v>24.1</v>
      </c>
      <c r="L30" s="100">
        <f t="shared" ref="L30" si="18">POWER(10,(K30-37.08)/-3.468)</f>
        <v>5530.8417710088943</v>
      </c>
      <c r="M30" s="14"/>
    </row>
    <row r="31" spans="1:19" ht="14.5" customHeight="1" x14ac:dyDescent="0.35">
      <c r="A31"/>
      <c r="H31" s="93"/>
      <c r="I31" s="1" t="s">
        <v>10</v>
      </c>
      <c r="J31" s="4">
        <v>24.08</v>
      </c>
      <c r="K31" s="97"/>
      <c r="L31" s="101"/>
      <c r="M31" s="14"/>
    </row>
    <row r="32" spans="1:19" x14ac:dyDescent="0.35">
      <c r="A32"/>
      <c r="H32" s="95" t="s">
        <v>61</v>
      </c>
      <c r="I32" s="51" t="s">
        <v>43</v>
      </c>
      <c r="J32" s="2">
        <v>14.19</v>
      </c>
      <c r="K32" s="96">
        <f>AVERAGE(J32:J33)</f>
        <v>14.234999999999999</v>
      </c>
      <c r="L32" s="100">
        <f t="shared" ref="L32" si="19">POWER(10,(K32-37.08)/-3.468)</f>
        <v>3866965.0083185011</v>
      </c>
      <c r="M32" s="14"/>
    </row>
    <row r="33" spans="1:14" ht="14.5" customHeight="1" thickBot="1" x14ac:dyDescent="0.4">
      <c r="A33"/>
      <c r="H33" s="98"/>
      <c r="I33" s="52" t="s">
        <v>44</v>
      </c>
      <c r="J33" s="53">
        <v>14.28</v>
      </c>
      <c r="K33" s="99"/>
      <c r="L33" s="103"/>
      <c r="M33" s="14"/>
    </row>
    <row r="34" spans="1:14" x14ac:dyDescent="0.35">
      <c r="A34"/>
      <c r="H34" s="95" t="s">
        <v>109</v>
      </c>
      <c r="I34" s="51" t="s">
        <v>63</v>
      </c>
      <c r="J34" s="2">
        <v>15.21</v>
      </c>
      <c r="K34" s="96">
        <f>AVERAGE(J34:J35)</f>
        <v>15.25</v>
      </c>
      <c r="L34" s="126">
        <f t="shared" ref="L34" si="20">POWER(10,(K34-37.08)/-3.468)</f>
        <v>1971035.0550947993</v>
      </c>
      <c r="M34" s="124">
        <f>L34*2</f>
        <v>3942070.1101895985</v>
      </c>
    </row>
    <row r="35" spans="1:14" ht="14.5" customHeight="1" thickBot="1" x14ac:dyDescent="0.4">
      <c r="A35"/>
      <c r="H35" s="98"/>
      <c r="I35" s="52" t="s">
        <v>87</v>
      </c>
      <c r="J35" s="53">
        <v>15.29</v>
      </c>
      <c r="K35" s="99"/>
      <c r="L35" s="127"/>
      <c r="M35" s="125"/>
    </row>
    <row r="36" spans="1:14" ht="14.5" customHeight="1" x14ac:dyDescent="0.35">
      <c r="A36"/>
    </row>
    <row r="37" spans="1:14" x14ac:dyDescent="0.35">
      <c r="A37"/>
    </row>
    <row r="38" spans="1:14" ht="14.5" customHeight="1" x14ac:dyDescent="0.35">
      <c r="A38"/>
    </row>
    <row r="39" spans="1:14" x14ac:dyDescent="0.35">
      <c r="A39"/>
    </row>
    <row r="40" spans="1:14" x14ac:dyDescent="0.35">
      <c r="A40"/>
      <c r="B40"/>
      <c r="C40"/>
      <c r="D40"/>
      <c r="E40"/>
      <c r="F40"/>
      <c r="G40"/>
      <c r="H40"/>
      <c r="I40"/>
      <c r="J40"/>
      <c r="K40"/>
      <c r="L40"/>
      <c r="M40"/>
      <c r="N40"/>
    </row>
    <row r="41" spans="1:14" x14ac:dyDescent="0.35">
      <c r="A41"/>
      <c r="B41"/>
      <c r="C41"/>
      <c r="D41"/>
      <c r="E41"/>
      <c r="F41"/>
      <c r="G41"/>
      <c r="H41"/>
      <c r="I41"/>
      <c r="J41"/>
      <c r="K41"/>
      <c r="L41"/>
      <c r="M41"/>
      <c r="N41"/>
    </row>
  </sheetData>
  <mergeCells count="73">
    <mergeCell ref="B4:B5"/>
    <mergeCell ref="C4:C5"/>
    <mergeCell ref="F4:F5"/>
    <mergeCell ref="H4:H5"/>
    <mergeCell ref="K4:K5"/>
    <mergeCell ref="L4:L5"/>
    <mergeCell ref="B6:B7"/>
    <mergeCell ref="C6:C7"/>
    <mergeCell ref="F6:F7"/>
    <mergeCell ref="H6:H7"/>
    <mergeCell ref="K6:K7"/>
    <mergeCell ref="L6:L7"/>
    <mergeCell ref="K32:K33"/>
    <mergeCell ref="L32:L33"/>
    <mergeCell ref="H34:H35"/>
    <mergeCell ref="K34:K35"/>
    <mergeCell ref="L34:L35"/>
    <mergeCell ref="H26:H27"/>
    <mergeCell ref="K26:K27"/>
    <mergeCell ref="L26:L27"/>
    <mergeCell ref="M26:M27"/>
    <mergeCell ref="H28:H29"/>
    <mergeCell ref="K28:K29"/>
    <mergeCell ref="L28:L29"/>
    <mergeCell ref="M34:M35"/>
    <mergeCell ref="H30:H31"/>
    <mergeCell ref="K30:K31"/>
    <mergeCell ref="L30:L31"/>
    <mergeCell ref="H32:H33"/>
    <mergeCell ref="H22:H23"/>
    <mergeCell ref="K22:K23"/>
    <mergeCell ref="L22:L23"/>
    <mergeCell ref="H24:H25"/>
    <mergeCell ref="K24:K25"/>
    <mergeCell ref="L24:L25"/>
    <mergeCell ref="H18:H19"/>
    <mergeCell ref="K18:K19"/>
    <mergeCell ref="L18:L19"/>
    <mergeCell ref="M10:M11"/>
    <mergeCell ref="B12:B13"/>
    <mergeCell ref="C12:C13"/>
    <mergeCell ref="M18:M19"/>
    <mergeCell ref="H20:H21"/>
    <mergeCell ref="K20:K21"/>
    <mergeCell ref="L20:L21"/>
    <mergeCell ref="B16:B17"/>
    <mergeCell ref="C16:C17"/>
    <mergeCell ref="F16:F17"/>
    <mergeCell ref="H16:H17"/>
    <mergeCell ref="K16:K17"/>
    <mergeCell ref="L16:L17"/>
    <mergeCell ref="L12:L13"/>
    <mergeCell ref="B14:B15"/>
    <mergeCell ref="C14:C15"/>
    <mergeCell ref="F14:F15"/>
    <mergeCell ref="H14:H15"/>
    <mergeCell ref="K14:K15"/>
    <mergeCell ref="L14:L15"/>
    <mergeCell ref="B8:B9"/>
    <mergeCell ref="C8:C9"/>
    <mergeCell ref="F8:F9"/>
    <mergeCell ref="H8:H9"/>
    <mergeCell ref="K8:K9"/>
    <mergeCell ref="L8:L9"/>
    <mergeCell ref="F12:F13"/>
    <mergeCell ref="H12:H13"/>
    <mergeCell ref="K12:K13"/>
    <mergeCell ref="B10:B11"/>
    <mergeCell ref="C10:C11"/>
    <mergeCell ref="F10:F11"/>
    <mergeCell ref="H10:H11"/>
    <mergeCell ref="K10:K11"/>
    <mergeCell ref="L10:L11"/>
  </mergeCells>
  <pageMargins left="0.25" right="0.25" top="0.75" bottom="0.75" header="0.3" footer="0.3"/>
  <pageSetup paperSize="9" scale="78" fitToHeight="0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0997A-F477-4C44-A995-E20B9C4B9BEC}">
  <sheetPr>
    <pageSetUpPr fitToPage="1"/>
  </sheetPr>
  <dimension ref="A2:S38"/>
  <sheetViews>
    <sheetView topLeftCell="A3" zoomScale="31" zoomScaleNormal="85" workbookViewId="0">
      <selection activeCell="H42" sqref="H42"/>
    </sheetView>
  </sheetViews>
  <sheetFormatPr defaultRowHeight="14.5" x14ac:dyDescent="0.35"/>
  <cols>
    <col min="1" max="1" width="9.7265625" style="6" customWidth="1"/>
    <col min="2" max="2" width="11.08984375" style="6" customWidth="1"/>
    <col min="3" max="3" width="13" style="6" customWidth="1"/>
    <col min="4" max="4" width="8.7265625" style="6"/>
    <col min="5" max="5" width="13.1796875" style="6" customWidth="1"/>
    <col min="6" max="6" width="10.54296875" style="6" customWidth="1"/>
    <col min="7" max="7" width="8.7265625" style="6"/>
    <col min="8" max="8" width="14.36328125" style="6" customWidth="1"/>
    <col min="9" max="9" width="8.7265625" style="6"/>
    <col min="10" max="10" width="11.81640625" style="6" customWidth="1"/>
    <col min="11" max="11" width="10.08984375" style="6" customWidth="1"/>
    <col min="12" max="12" width="13.54296875" style="6" customWidth="1"/>
    <col min="13" max="13" width="11.7265625" style="6" customWidth="1"/>
    <col min="14" max="18" width="8.7265625" style="6"/>
    <col min="19" max="19" width="9.7265625" style="6" customWidth="1"/>
    <col min="20" max="16384" width="8.7265625" style="6"/>
  </cols>
  <sheetData>
    <row r="2" spans="1:19" ht="14.5" customHeight="1" thickBot="1" x14ac:dyDescent="0.4">
      <c r="B2" s="61">
        <v>45085</v>
      </c>
    </row>
    <row r="3" spans="1:19" ht="67" customHeight="1" thickBot="1" x14ac:dyDescent="0.4">
      <c r="A3" s="24"/>
      <c r="B3" s="35" t="s">
        <v>12</v>
      </c>
      <c r="C3" s="30" t="s">
        <v>11</v>
      </c>
      <c r="D3" s="29" t="s">
        <v>14</v>
      </c>
      <c r="E3" s="30" t="s">
        <v>15</v>
      </c>
      <c r="F3" s="62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</row>
    <row r="4" spans="1:19" ht="14.5" customHeight="1" x14ac:dyDescent="0.35">
      <c r="A4" s="22"/>
      <c r="B4" s="114">
        <v>1</v>
      </c>
      <c r="C4" s="120">
        <v>500000</v>
      </c>
      <c r="D4" s="36" t="s">
        <v>110</v>
      </c>
      <c r="E4" s="37">
        <v>17.52</v>
      </c>
      <c r="F4" s="109">
        <f>AVERAGE(E4:E5)</f>
        <v>17.384999999999998</v>
      </c>
      <c r="G4" s="46"/>
      <c r="H4" s="92" t="s">
        <v>97</v>
      </c>
      <c r="I4" s="1" t="s">
        <v>64</v>
      </c>
      <c r="J4" s="4">
        <v>29.07</v>
      </c>
      <c r="K4" s="108">
        <f>AVERAGE(J4:J5)</f>
        <v>29.02</v>
      </c>
      <c r="L4" s="123">
        <f t="shared" ref="L4" si="0">POWER(10,(K4-37.08)/-3.468)</f>
        <v>210.91434230399301</v>
      </c>
      <c r="M4" s="23"/>
      <c r="N4" s="1"/>
      <c r="O4" s="1"/>
      <c r="P4" s="1"/>
      <c r="Q4" s="1"/>
      <c r="R4" s="1"/>
      <c r="S4" s="1"/>
    </row>
    <row r="5" spans="1:19" ht="14.5" customHeight="1" x14ac:dyDescent="0.35">
      <c r="A5" s="22"/>
      <c r="B5" s="115"/>
      <c r="C5" s="121"/>
      <c r="D5" s="38" t="s">
        <v>74</v>
      </c>
      <c r="E5" s="39">
        <v>17.25</v>
      </c>
      <c r="F5" s="110"/>
      <c r="G5" s="46"/>
      <c r="H5" s="93"/>
      <c r="I5" s="48" t="s">
        <v>89</v>
      </c>
      <c r="J5" s="3">
        <v>28.97</v>
      </c>
      <c r="K5" s="97"/>
      <c r="L5" s="101"/>
      <c r="M5" s="23"/>
      <c r="N5" s="1"/>
      <c r="O5" s="1"/>
      <c r="P5" s="1"/>
      <c r="Q5" s="1"/>
      <c r="R5" s="1"/>
      <c r="S5" s="1"/>
    </row>
    <row r="6" spans="1:19" x14ac:dyDescent="0.35">
      <c r="A6" s="32"/>
      <c r="B6" s="119">
        <v>2</v>
      </c>
      <c r="C6" s="119">
        <v>50000</v>
      </c>
      <c r="D6" s="40" t="s">
        <v>111</v>
      </c>
      <c r="E6" s="37">
        <v>20.67</v>
      </c>
      <c r="F6" s="109">
        <f t="shared" ref="F6" si="1">AVERAGE(E6:E7)</f>
        <v>20.685000000000002</v>
      </c>
      <c r="G6" s="46"/>
      <c r="H6" s="95" t="s">
        <v>98</v>
      </c>
      <c r="I6" s="1" t="s">
        <v>65</v>
      </c>
      <c r="J6" s="4">
        <v>21.43</v>
      </c>
      <c r="K6" s="96">
        <f>AVERAGE(J6:J7)</f>
        <v>21.41</v>
      </c>
      <c r="L6" s="100">
        <f t="shared" ref="L6" si="2">POWER(10,(K6-37.08)/-3.468)</f>
        <v>32995.479238706335</v>
      </c>
      <c r="M6" s="23"/>
      <c r="N6" s="10"/>
      <c r="O6" s="10"/>
      <c r="P6" s="10"/>
      <c r="Q6" s="10"/>
      <c r="R6" s="10"/>
      <c r="S6" s="10"/>
    </row>
    <row r="7" spans="1:19" x14ac:dyDescent="0.35">
      <c r="A7" s="32"/>
      <c r="B7" s="116"/>
      <c r="C7" s="116"/>
      <c r="D7" s="41" t="s">
        <v>76</v>
      </c>
      <c r="E7" s="39">
        <v>20.7</v>
      </c>
      <c r="F7" s="110"/>
      <c r="G7" s="46"/>
      <c r="H7" s="93"/>
      <c r="I7" s="1" t="s">
        <v>91</v>
      </c>
      <c r="J7" s="4">
        <v>21.39</v>
      </c>
      <c r="K7" s="97"/>
      <c r="L7" s="101"/>
      <c r="M7" s="23"/>
      <c r="N7" s="10"/>
      <c r="O7" s="10"/>
      <c r="P7" s="10"/>
      <c r="Q7" s="10"/>
      <c r="R7" s="10"/>
      <c r="S7" s="10"/>
    </row>
    <row r="8" spans="1:19" x14ac:dyDescent="0.35">
      <c r="A8" s="33"/>
      <c r="B8" s="117">
        <v>3</v>
      </c>
      <c r="C8" s="117">
        <v>5000</v>
      </c>
      <c r="D8" s="26" t="s">
        <v>112</v>
      </c>
      <c r="E8" s="33">
        <v>24.56</v>
      </c>
      <c r="F8" s="113">
        <f t="shared" ref="F8" si="3">AVERAGE(E8:E9)</f>
        <v>24.265000000000001</v>
      </c>
      <c r="G8" s="47"/>
      <c r="H8" s="95" t="s">
        <v>99</v>
      </c>
      <c r="I8" s="51" t="s">
        <v>66</v>
      </c>
      <c r="J8" s="2">
        <v>15.07</v>
      </c>
      <c r="K8" s="96">
        <f>AVERAGE(J8:J9)</f>
        <v>15.045</v>
      </c>
      <c r="L8" s="100">
        <f t="shared" ref="L8" si="4">POWER(10,(K8-37.08)/-3.468)</f>
        <v>2258427.8898417004</v>
      </c>
      <c r="M8" s="23"/>
      <c r="N8" s="11"/>
      <c r="O8" s="12"/>
      <c r="P8" s="12"/>
      <c r="Q8" s="12"/>
      <c r="R8" s="11"/>
      <c r="S8" s="12"/>
    </row>
    <row r="9" spans="1:19" ht="15" thickBot="1" x14ac:dyDescent="0.4">
      <c r="A9" s="26"/>
      <c r="B9" s="122"/>
      <c r="C9" s="118"/>
      <c r="D9" s="42" t="s">
        <v>78</v>
      </c>
      <c r="E9" s="43">
        <v>23.97</v>
      </c>
      <c r="F9" s="112"/>
      <c r="G9" s="26"/>
      <c r="H9" s="98"/>
      <c r="I9" s="52" t="s">
        <v>93</v>
      </c>
      <c r="J9" s="53">
        <v>15.02</v>
      </c>
      <c r="K9" s="99"/>
      <c r="L9" s="103"/>
      <c r="M9" s="23"/>
      <c r="N9" s="11"/>
      <c r="O9" s="12"/>
      <c r="P9" s="12"/>
      <c r="Q9" s="12"/>
      <c r="R9" s="11"/>
      <c r="S9" s="12"/>
    </row>
    <row r="10" spans="1:19" x14ac:dyDescent="0.35">
      <c r="A10" s="23"/>
      <c r="B10" s="104">
        <v>4</v>
      </c>
      <c r="C10" s="117">
        <v>500</v>
      </c>
      <c r="D10" s="26" t="s">
        <v>113</v>
      </c>
      <c r="E10" s="32">
        <v>27.8</v>
      </c>
      <c r="F10" s="111">
        <f t="shared" ref="F10" si="5">AVERAGE(E10:E11)</f>
        <v>27.725000000000001</v>
      </c>
      <c r="G10" s="22"/>
      <c r="H10" s="95" t="s">
        <v>126</v>
      </c>
      <c r="I10" s="51" t="s">
        <v>92</v>
      </c>
      <c r="J10" s="2">
        <v>15.68</v>
      </c>
      <c r="K10" s="96">
        <f>AVERAGE(J10:J11)</f>
        <v>15.635</v>
      </c>
      <c r="L10" s="126">
        <f t="shared" ref="L10" si="6">POWER(10,(K10-37.08)/-3.468)</f>
        <v>1526438.6503371419</v>
      </c>
      <c r="M10" s="124">
        <f>L10*2</f>
        <v>3052877.3006742839</v>
      </c>
      <c r="N10" s="16"/>
      <c r="O10" s="14"/>
      <c r="P10" s="14"/>
      <c r="Q10" s="15"/>
      <c r="R10" s="14"/>
      <c r="S10" s="14"/>
    </row>
    <row r="11" spans="1:19" ht="15" thickBot="1" x14ac:dyDescent="0.4">
      <c r="A11" s="23"/>
      <c r="B11" s="122"/>
      <c r="C11" s="118"/>
      <c r="D11" s="42" t="s">
        <v>80</v>
      </c>
      <c r="E11" s="39">
        <v>27.65</v>
      </c>
      <c r="F11" s="112"/>
      <c r="G11" s="22"/>
      <c r="H11" s="98"/>
      <c r="I11" s="52" t="s">
        <v>134</v>
      </c>
      <c r="J11" s="53">
        <v>15.59</v>
      </c>
      <c r="K11" s="99"/>
      <c r="L11" s="127"/>
      <c r="M11" s="125"/>
      <c r="N11" s="16"/>
      <c r="O11" s="14"/>
      <c r="P11" s="14"/>
      <c r="Q11" s="15"/>
      <c r="R11" s="14"/>
      <c r="S11" s="14"/>
    </row>
    <row r="12" spans="1:19" x14ac:dyDescent="0.35">
      <c r="A12" s="23"/>
      <c r="B12" s="104">
        <v>5</v>
      </c>
      <c r="C12" s="106">
        <v>50</v>
      </c>
      <c r="D12" s="22" t="s">
        <v>114</v>
      </c>
      <c r="E12" s="32">
        <v>31.13</v>
      </c>
      <c r="F12" s="111">
        <f t="shared" ref="F12" si="7">AVERAGE(E12:E13)</f>
        <v>31.189999999999998</v>
      </c>
      <c r="G12" s="22"/>
      <c r="H12" s="92" t="s">
        <v>100</v>
      </c>
      <c r="I12" s="1" t="s">
        <v>67</v>
      </c>
      <c r="J12" s="4">
        <v>25.25</v>
      </c>
      <c r="K12" s="108">
        <f>AVERAGE(J12:J13)</f>
        <v>25.225000000000001</v>
      </c>
      <c r="L12" s="123">
        <f t="shared" ref="L12" si="8">POWER(10,(K12-37.08)/-3.468)</f>
        <v>2620.5760673733635</v>
      </c>
      <c r="M12" s="15"/>
      <c r="N12" s="16"/>
      <c r="O12" s="14"/>
      <c r="P12" s="14"/>
      <c r="Q12" s="15"/>
      <c r="R12" s="14"/>
      <c r="S12" s="14"/>
    </row>
    <row r="13" spans="1:19" x14ac:dyDescent="0.35">
      <c r="A13" s="23"/>
      <c r="B13" s="122"/>
      <c r="C13" s="116"/>
      <c r="D13" s="44" t="s">
        <v>82</v>
      </c>
      <c r="E13" s="39">
        <v>31.25</v>
      </c>
      <c r="F13" s="112"/>
      <c r="G13" s="22"/>
      <c r="H13" s="93"/>
      <c r="I13" s="48" t="s">
        <v>95</v>
      </c>
      <c r="J13" s="3">
        <v>25.2</v>
      </c>
      <c r="K13" s="97"/>
      <c r="L13" s="101"/>
      <c r="N13" s="16"/>
      <c r="O13" s="14"/>
      <c r="P13" s="14"/>
      <c r="Q13" s="15"/>
      <c r="R13" s="14"/>
      <c r="S13" s="14"/>
    </row>
    <row r="14" spans="1:19" x14ac:dyDescent="0.35">
      <c r="A14" s="23"/>
      <c r="B14" s="104">
        <v>6</v>
      </c>
      <c r="C14" s="106">
        <v>5</v>
      </c>
      <c r="D14" s="22" t="s">
        <v>115</v>
      </c>
      <c r="E14" s="32">
        <v>33.979999999999997</v>
      </c>
      <c r="F14" s="106">
        <f t="shared" ref="F14" si="9">AVERAGE(E14:E15)</f>
        <v>34.664999999999999</v>
      </c>
      <c r="G14" s="22"/>
      <c r="H14" s="95" t="s">
        <v>101</v>
      </c>
      <c r="I14" s="1" t="s">
        <v>68</v>
      </c>
      <c r="J14" s="4">
        <v>21.48</v>
      </c>
      <c r="K14" s="96">
        <f>AVERAGE(J14:J15)</f>
        <v>21.435000000000002</v>
      </c>
      <c r="L14" s="100">
        <f t="shared" ref="L14" si="10">POWER(10,(K14-37.08)/-3.468)</f>
        <v>32452.314395731359</v>
      </c>
      <c r="M14" s="1"/>
      <c r="N14" s="16"/>
      <c r="O14" s="14"/>
      <c r="P14" s="14"/>
      <c r="Q14" s="15"/>
      <c r="R14" s="14"/>
      <c r="S14" s="14"/>
    </row>
    <row r="15" spans="1:19" ht="15" thickBot="1" x14ac:dyDescent="0.4">
      <c r="A15" s="23"/>
      <c r="B15" s="105"/>
      <c r="C15" s="107"/>
      <c r="D15" s="31" t="s">
        <v>84</v>
      </c>
      <c r="E15" s="34">
        <v>35.35</v>
      </c>
      <c r="F15" s="107"/>
      <c r="G15" s="22"/>
      <c r="H15" s="93"/>
      <c r="I15" s="1" t="s">
        <v>129</v>
      </c>
      <c r="J15" s="4">
        <v>21.39</v>
      </c>
      <c r="K15" s="97"/>
      <c r="L15" s="101"/>
      <c r="M15" s="10"/>
      <c r="N15" s="16"/>
      <c r="O15" s="14"/>
      <c r="P15" s="14"/>
      <c r="Q15" s="15"/>
      <c r="R15" s="14"/>
      <c r="S15" s="14"/>
    </row>
    <row r="16" spans="1:19" x14ac:dyDescent="0.35">
      <c r="A16" s="23"/>
      <c r="B16" s="104" t="s">
        <v>49</v>
      </c>
      <c r="C16" s="106">
        <v>0</v>
      </c>
      <c r="D16" s="22" t="s">
        <v>116</v>
      </c>
      <c r="E16" s="32">
        <v>40</v>
      </c>
      <c r="F16" s="106">
        <f t="shared" ref="F16" si="11">AVERAGE(E16:E17)</f>
        <v>40</v>
      </c>
      <c r="G16" s="22"/>
      <c r="H16" s="95" t="s">
        <v>102</v>
      </c>
      <c r="I16" s="51" t="s">
        <v>69</v>
      </c>
      <c r="J16" s="2">
        <v>15.07</v>
      </c>
      <c r="K16" s="96">
        <f>AVERAGE(J16:J17)</f>
        <v>15.025</v>
      </c>
      <c r="L16" s="100">
        <f t="shared" ref="L16" si="12">POWER(10,(K16-37.08)/-3.468)</f>
        <v>2288617.6401515072</v>
      </c>
      <c r="M16" s="12"/>
      <c r="N16" s="16"/>
      <c r="O16" s="14"/>
      <c r="P16" s="14"/>
      <c r="Q16" s="15"/>
      <c r="R16" s="14"/>
      <c r="S16" s="14"/>
    </row>
    <row r="17" spans="1:19" ht="15" thickBot="1" x14ac:dyDescent="0.4">
      <c r="A17" s="23"/>
      <c r="B17" s="105"/>
      <c r="C17" s="107"/>
      <c r="D17" s="31" t="s">
        <v>86</v>
      </c>
      <c r="E17" s="34">
        <v>40</v>
      </c>
      <c r="F17" s="107"/>
      <c r="G17" s="22"/>
      <c r="H17" s="98"/>
      <c r="I17" s="52" t="s">
        <v>130</v>
      </c>
      <c r="J17" s="53">
        <v>14.98</v>
      </c>
      <c r="K17" s="99"/>
      <c r="L17" s="103"/>
      <c r="M17" s="14"/>
      <c r="N17" s="16"/>
      <c r="O17" s="14"/>
      <c r="P17" s="14"/>
      <c r="Q17" s="15"/>
      <c r="R17" s="14"/>
      <c r="S17" s="14"/>
    </row>
    <row r="18" spans="1:19" x14ac:dyDescent="0.35">
      <c r="A18" s="21"/>
      <c r="B18" s="26"/>
      <c r="C18" s="22"/>
      <c r="D18" s="22"/>
      <c r="E18" s="23"/>
      <c r="F18" s="22"/>
      <c r="G18" s="23"/>
      <c r="H18" s="95" t="s">
        <v>127</v>
      </c>
      <c r="I18" s="51" t="s">
        <v>94</v>
      </c>
      <c r="J18" s="2">
        <v>15.8</v>
      </c>
      <c r="K18" s="96">
        <f>AVERAGE(J18:J19)</f>
        <v>15.845000000000001</v>
      </c>
      <c r="L18" s="126">
        <f t="shared" ref="L18" si="13">POWER(10,(K18-37.08)/-3.468)</f>
        <v>1327778.7715046639</v>
      </c>
      <c r="M18" s="124">
        <f>L18*2</f>
        <v>2655557.5430093277</v>
      </c>
      <c r="N18" s="14"/>
      <c r="O18" s="14"/>
      <c r="P18" s="15"/>
      <c r="Q18" s="14"/>
      <c r="R18" s="14"/>
    </row>
    <row r="19" spans="1:19" ht="15" thickBot="1" x14ac:dyDescent="0.4">
      <c r="A19" s="21"/>
      <c r="B19" s="26" t="s">
        <v>22</v>
      </c>
      <c r="C19" s="27" t="s">
        <v>117</v>
      </c>
      <c r="D19" s="22"/>
      <c r="E19" s="23"/>
      <c r="F19" s="22"/>
      <c r="G19" s="23"/>
      <c r="H19" s="98"/>
      <c r="I19" s="52" t="s">
        <v>135</v>
      </c>
      <c r="J19" s="53">
        <v>15.89</v>
      </c>
      <c r="K19" s="99"/>
      <c r="L19" s="127"/>
      <c r="M19" s="125"/>
      <c r="N19" s="14"/>
      <c r="O19" s="14"/>
      <c r="P19" s="15"/>
      <c r="Q19" s="14"/>
      <c r="R19" s="14"/>
    </row>
    <row r="20" spans="1:19" x14ac:dyDescent="0.35">
      <c r="A20" s="15"/>
      <c r="B20" s="17" t="s">
        <v>72</v>
      </c>
      <c r="C20" s="60">
        <v>0.99990000000000001</v>
      </c>
      <c r="D20" s="1"/>
      <c r="E20" s="15"/>
      <c r="F20" s="5"/>
      <c r="G20" s="15"/>
      <c r="H20" s="92" t="s">
        <v>103</v>
      </c>
      <c r="I20" s="1" t="s">
        <v>71</v>
      </c>
      <c r="J20" s="4">
        <v>24.3</v>
      </c>
      <c r="K20" s="108">
        <f>AVERAGE(J20:J21)</f>
        <v>24.195</v>
      </c>
      <c r="L20" s="123">
        <f t="shared" ref="L20" si="14">POWER(10,(K20-37.08)/-3.468)</f>
        <v>5192.7560916205694</v>
      </c>
      <c r="M20" s="14"/>
    </row>
    <row r="21" spans="1:19" x14ac:dyDescent="0.35">
      <c r="B21" s="7"/>
      <c r="H21" s="93"/>
      <c r="I21" s="48" t="s">
        <v>131</v>
      </c>
      <c r="J21" s="3">
        <v>24.09</v>
      </c>
      <c r="K21" s="97"/>
      <c r="L21" s="101"/>
      <c r="M21" s="14"/>
    </row>
    <row r="22" spans="1:19" x14ac:dyDescent="0.35">
      <c r="A22" s="1"/>
      <c r="H22" s="95" t="s">
        <v>104</v>
      </c>
      <c r="I22" s="1" t="s">
        <v>88</v>
      </c>
      <c r="J22" s="4">
        <v>21.21</v>
      </c>
      <c r="K22" s="96">
        <f>AVERAGE(J22:J23)</f>
        <v>21.240000000000002</v>
      </c>
      <c r="L22" s="100">
        <f t="shared" ref="L22" si="15">POWER(10,(K22-37.08)/-3.468)</f>
        <v>36938.057111582959</v>
      </c>
      <c r="M22" s="14"/>
    </row>
    <row r="23" spans="1:19" ht="14.5" customHeight="1" x14ac:dyDescent="0.35">
      <c r="A23" s="10"/>
      <c r="H23" s="93"/>
      <c r="I23" s="1" t="s">
        <v>132</v>
      </c>
      <c r="J23" s="4">
        <v>21.27</v>
      </c>
      <c r="K23" s="97"/>
      <c r="L23" s="101"/>
      <c r="M23" s="14"/>
    </row>
    <row r="24" spans="1:19" x14ac:dyDescent="0.35">
      <c r="A24" s="12"/>
      <c r="H24" s="95" t="s">
        <v>105</v>
      </c>
      <c r="I24" s="51" t="s">
        <v>90</v>
      </c>
      <c r="J24" s="2">
        <v>14.45</v>
      </c>
      <c r="K24" s="96">
        <f>AVERAGE(J24:J25)</f>
        <v>14.44</v>
      </c>
      <c r="L24" s="100">
        <f t="shared" ref="L24" si="16">POWER(10,(K24-37.08)/-3.468)</f>
        <v>3374880.2087079077</v>
      </c>
      <c r="M24" s="14"/>
    </row>
    <row r="25" spans="1:19" ht="14.5" customHeight="1" thickBot="1" x14ac:dyDescent="0.4">
      <c r="A25" s="14"/>
      <c r="H25" s="98"/>
      <c r="I25" s="52" t="s">
        <v>133</v>
      </c>
      <c r="J25" s="53">
        <v>14.43</v>
      </c>
      <c r="K25" s="99"/>
      <c r="L25" s="103"/>
      <c r="M25" s="14"/>
    </row>
    <row r="26" spans="1:19" x14ac:dyDescent="0.35">
      <c r="A26" s="14"/>
      <c r="H26" s="95" t="s">
        <v>128</v>
      </c>
      <c r="I26" s="51" t="s">
        <v>96</v>
      </c>
      <c r="J26" s="2">
        <v>15.62</v>
      </c>
      <c r="K26" s="96">
        <f>AVERAGE(J26:J27)</f>
        <v>15.61</v>
      </c>
      <c r="L26" s="126">
        <f t="shared" ref="L26" si="17">POWER(10,(K26-37.08)/-3.468)</f>
        <v>1551987.145883902</v>
      </c>
      <c r="M26" s="124">
        <f>L26*2</f>
        <v>3103974.291767804</v>
      </c>
    </row>
    <row r="27" spans="1:19" ht="14.5" customHeight="1" thickBot="1" x14ac:dyDescent="0.4">
      <c r="A27" s="14"/>
      <c r="H27" s="98"/>
      <c r="I27" s="52" t="s">
        <v>136</v>
      </c>
      <c r="J27" s="53">
        <v>15.6</v>
      </c>
      <c r="K27" s="99"/>
      <c r="L27" s="127"/>
      <c r="M27" s="125"/>
    </row>
    <row r="28" spans="1:19" x14ac:dyDescent="0.35">
      <c r="A28" s="14"/>
      <c r="H28" s="88" t="s">
        <v>3</v>
      </c>
      <c r="I28" s="59" t="s">
        <v>137</v>
      </c>
      <c r="J28" s="50">
        <v>40</v>
      </c>
      <c r="K28" s="90">
        <f t="shared" ref="K28" si="18">GEOMEAN(J29,J28)</f>
        <v>40</v>
      </c>
      <c r="L28" s="123">
        <f t="shared" ref="L28" si="19">POWER(10,(K28-37.08)/-3.468)</f>
        <v>0.14388520756589399</v>
      </c>
    </row>
    <row r="29" spans="1:19" ht="14.5" customHeight="1" x14ac:dyDescent="0.35">
      <c r="A29" s="14"/>
      <c r="H29" s="89"/>
      <c r="I29" s="59" t="s">
        <v>138</v>
      </c>
      <c r="J29" s="50">
        <v>40</v>
      </c>
      <c r="K29" s="91"/>
      <c r="L29" s="101"/>
    </row>
    <row r="30" spans="1:19" x14ac:dyDescent="0.35">
      <c r="A30" s="14"/>
      <c r="H30" s="92" t="s">
        <v>4</v>
      </c>
      <c r="I30" s="28" t="s">
        <v>139</v>
      </c>
      <c r="J30" s="9">
        <v>35.64</v>
      </c>
      <c r="K30" s="94">
        <f t="shared" ref="K30" si="20">GEOMEAN(J31,J30)</f>
        <v>34.810343290464687</v>
      </c>
      <c r="L30" s="100">
        <f t="shared" ref="L30" si="21">POWER(10,(K30-37.08)/-3.468)</f>
        <v>4.5129129037142111</v>
      </c>
    </row>
    <row r="31" spans="1:19" x14ac:dyDescent="0.35">
      <c r="A31" s="14"/>
      <c r="H31" s="93"/>
      <c r="I31" s="58" t="s">
        <v>140</v>
      </c>
      <c r="J31" s="49">
        <v>34</v>
      </c>
      <c r="K31" s="91"/>
      <c r="L31" s="101"/>
    </row>
    <row r="32" spans="1:19" x14ac:dyDescent="0.35">
      <c r="A32" s="14"/>
    </row>
    <row r="33" spans="1:1" x14ac:dyDescent="0.35">
      <c r="A33" s="14"/>
    </row>
    <row r="34" spans="1:1" x14ac:dyDescent="0.35">
      <c r="A34" s="14"/>
    </row>
    <row r="36" spans="1:1" ht="14.5" customHeight="1" x14ac:dyDescent="0.35"/>
    <row r="38" spans="1:1" ht="14.5" customHeight="1" x14ac:dyDescent="0.35"/>
  </sheetData>
  <mergeCells count="66">
    <mergeCell ref="H30:H31"/>
    <mergeCell ref="K30:K31"/>
    <mergeCell ref="L30:L31"/>
    <mergeCell ref="H26:H27"/>
    <mergeCell ref="K26:K27"/>
    <mergeCell ref="L26:L27"/>
    <mergeCell ref="M26:M27"/>
    <mergeCell ref="H28:H29"/>
    <mergeCell ref="K28:K29"/>
    <mergeCell ref="L28:L29"/>
    <mergeCell ref="H22:H23"/>
    <mergeCell ref="K22:K23"/>
    <mergeCell ref="L22:L23"/>
    <mergeCell ref="H24:H25"/>
    <mergeCell ref="K24:K25"/>
    <mergeCell ref="L24:L25"/>
    <mergeCell ref="H18:H19"/>
    <mergeCell ref="K18:K19"/>
    <mergeCell ref="L18:L19"/>
    <mergeCell ref="M18:M19"/>
    <mergeCell ref="H20:H21"/>
    <mergeCell ref="K20:K21"/>
    <mergeCell ref="L20:L21"/>
    <mergeCell ref="H14:H15"/>
    <mergeCell ref="K14:K15"/>
    <mergeCell ref="L14:L15"/>
    <mergeCell ref="H16:H17"/>
    <mergeCell ref="K16:K17"/>
    <mergeCell ref="L16:L17"/>
    <mergeCell ref="M10:M11"/>
    <mergeCell ref="H12:H13"/>
    <mergeCell ref="K12:K13"/>
    <mergeCell ref="L12:L13"/>
    <mergeCell ref="L6:L7"/>
    <mergeCell ref="B16:B17"/>
    <mergeCell ref="C16:C17"/>
    <mergeCell ref="F16:F17"/>
    <mergeCell ref="H8:H9"/>
    <mergeCell ref="K8:K9"/>
    <mergeCell ref="L8:L9"/>
    <mergeCell ref="B14:B15"/>
    <mergeCell ref="C14:C15"/>
    <mergeCell ref="F14:F15"/>
    <mergeCell ref="H6:H7"/>
    <mergeCell ref="K6:K7"/>
    <mergeCell ref="B12:B13"/>
    <mergeCell ref="C12:C13"/>
    <mergeCell ref="F12:F13"/>
    <mergeCell ref="H4:H5"/>
    <mergeCell ref="K4:K5"/>
    <mergeCell ref="L4:L5"/>
    <mergeCell ref="B10:B11"/>
    <mergeCell ref="C10:C11"/>
    <mergeCell ref="F10:F11"/>
    <mergeCell ref="B8:B9"/>
    <mergeCell ref="C8:C9"/>
    <mergeCell ref="F8:F9"/>
    <mergeCell ref="B6:B7"/>
    <mergeCell ref="C6:C7"/>
    <mergeCell ref="F6:F7"/>
    <mergeCell ref="B4:B5"/>
    <mergeCell ref="C4:C5"/>
    <mergeCell ref="F4:F5"/>
    <mergeCell ref="H10:H11"/>
    <mergeCell ref="K10:K11"/>
    <mergeCell ref="L10:L11"/>
  </mergeCells>
  <pageMargins left="0.7" right="0.7" top="0.75" bottom="0.75" header="0.3" footer="0.3"/>
  <pageSetup paperSize="9" scale="6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718A28-530E-4553-B574-5C3F1B7631E0}">
  <sheetPr>
    <pageSetUpPr fitToPage="1"/>
  </sheetPr>
  <dimension ref="A1:AF55"/>
  <sheetViews>
    <sheetView topLeftCell="A2" zoomScale="47" zoomScaleNormal="100" workbookViewId="0">
      <selection activeCell="M46" sqref="M46:M47"/>
    </sheetView>
  </sheetViews>
  <sheetFormatPr defaultRowHeight="14.5" x14ac:dyDescent="0.35"/>
  <cols>
    <col min="1" max="1" width="8.7265625" style="6"/>
    <col min="2" max="2" width="13.453125" style="6" customWidth="1"/>
    <col min="3" max="3" width="12.7265625" style="6" customWidth="1"/>
    <col min="4" max="4" width="9.90625" style="6" customWidth="1"/>
    <col min="5" max="6" width="11.54296875" style="6" customWidth="1"/>
    <col min="7" max="7" width="7.26953125" style="6" customWidth="1"/>
    <col min="8" max="8" width="16.6328125" style="6" customWidth="1"/>
    <col min="9" max="11" width="8.7265625" style="6"/>
    <col min="12" max="12" width="13.6328125" style="6" customWidth="1"/>
    <col min="13" max="13" width="13.81640625" style="6" customWidth="1"/>
    <col min="14" max="14" width="9.7265625" style="6" customWidth="1"/>
    <col min="15" max="15" width="11.08984375" style="6" customWidth="1"/>
    <col min="16" max="16" width="10.36328125" style="6" customWidth="1"/>
    <col min="17" max="17" width="8.7265625" style="6"/>
    <col min="18" max="18" width="13.1796875" style="6" customWidth="1"/>
    <col min="19" max="22" width="8.7265625" style="6"/>
    <col min="23" max="23" width="14.54296875" style="6" bestFit="1" customWidth="1"/>
    <col min="24" max="31" width="8.7265625" style="6"/>
    <col min="32" max="32" width="9.7265625" style="6" customWidth="1"/>
    <col min="33" max="16384" width="8.7265625" style="6"/>
  </cols>
  <sheetData>
    <row r="1" spans="1:32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2" ht="14.5" customHeight="1" thickBot="1" x14ac:dyDescent="0.4">
      <c r="A2" s="24"/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</row>
    <row r="3" spans="1:32" ht="67" customHeight="1" thickBot="1" x14ac:dyDescent="0.4">
      <c r="A3" s="24"/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  <c r="N3" s="24"/>
    </row>
    <row r="4" spans="1:32" ht="14.5" customHeight="1" x14ac:dyDescent="0.45">
      <c r="A4" s="24"/>
      <c r="B4" s="114">
        <v>1</v>
      </c>
      <c r="C4" s="120">
        <v>500000</v>
      </c>
      <c r="D4" s="36" t="s">
        <v>110</v>
      </c>
      <c r="E4" s="37">
        <v>16.47</v>
      </c>
      <c r="F4" s="109">
        <f>AVERAGE(E4:E5)</f>
        <v>16.799999999999997</v>
      </c>
      <c r="G4" s="46"/>
      <c r="H4" s="92" t="s">
        <v>145</v>
      </c>
      <c r="I4" s="1" t="s">
        <v>5</v>
      </c>
      <c r="J4" s="4">
        <v>19.440000000000001</v>
      </c>
      <c r="K4" s="108">
        <f>AVERAGE(J4:J5)</f>
        <v>19.440000000000001</v>
      </c>
      <c r="L4" s="123">
        <f>POWER(10,(K4-34.99)/-3.192)</f>
        <v>74396.73642878524</v>
      </c>
      <c r="M4" s="15"/>
      <c r="N4" s="22"/>
      <c r="O4" s="18"/>
      <c r="P4" s="18"/>
      <c r="S4" s="8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4.5" customHeight="1" x14ac:dyDescent="0.45">
      <c r="A5" s="24"/>
      <c r="B5" s="115"/>
      <c r="C5" s="121"/>
      <c r="D5" s="38" t="s">
        <v>74</v>
      </c>
      <c r="E5" s="39">
        <v>17.13</v>
      </c>
      <c r="F5" s="110"/>
      <c r="G5" s="46"/>
      <c r="H5" s="93"/>
      <c r="I5" s="48" t="s">
        <v>6</v>
      </c>
      <c r="J5" s="3">
        <v>19.440000000000001</v>
      </c>
      <c r="K5" s="97"/>
      <c r="L5" s="101"/>
      <c r="N5" s="22"/>
      <c r="O5" s="18"/>
      <c r="P5" s="18"/>
      <c r="S5" s="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45"/>
      <c r="B6" s="119">
        <v>2</v>
      </c>
      <c r="C6" s="119">
        <v>50000</v>
      </c>
      <c r="D6" s="40" t="s">
        <v>111</v>
      </c>
      <c r="E6" s="37">
        <v>19.850000000000001</v>
      </c>
      <c r="F6" s="109">
        <f t="shared" ref="F6" si="0">AVERAGE(E6:E7)</f>
        <v>19.899999999999999</v>
      </c>
      <c r="G6" s="46"/>
      <c r="H6" s="95" t="s">
        <v>146</v>
      </c>
      <c r="I6" s="1" t="s">
        <v>7</v>
      </c>
      <c r="J6" s="4">
        <v>15.02</v>
      </c>
      <c r="K6" s="96">
        <f>AVERAGE(J6:J7)</f>
        <v>15.035</v>
      </c>
      <c r="L6" s="100">
        <f t="shared" ref="L6" si="1">POWER(10,(K6-34.99)/-3.192)</f>
        <v>1784704.9000648453</v>
      </c>
      <c r="M6" s="1"/>
      <c r="N6" s="22"/>
      <c r="O6" s="19"/>
      <c r="P6" s="1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" thickBot="1" x14ac:dyDescent="0.4">
      <c r="A7" s="45"/>
      <c r="B7" s="116"/>
      <c r="C7" s="116"/>
      <c r="D7" s="41" t="s">
        <v>76</v>
      </c>
      <c r="E7" s="39">
        <v>19.95</v>
      </c>
      <c r="F7" s="110"/>
      <c r="G7" s="46"/>
      <c r="H7" s="92"/>
      <c r="I7" s="1" t="s">
        <v>8</v>
      </c>
      <c r="J7" s="4">
        <v>15.05</v>
      </c>
      <c r="K7" s="108"/>
      <c r="L7" s="103"/>
      <c r="M7" s="10"/>
      <c r="N7" s="22"/>
      <c r="O7" s="19"/>
      <c r="P7" s="19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x14ac:dyDescent="0.35">
      <c r="A8" s="24"/>
      <c r="B8" s="104">
        <v>3</v>
      </c>
      <c r="C8" s="117">
        <v>5000</v>
      </c>
      <c r="D8" s="26" t="s">
        <v>112</v>
      </c>
      <c r="E8" s="33">
        <v>23.13</v>
      </c>
      <c r="F8" s="113">
        <f t="shared" ref="F8" si="2">AVERAGE(E8:E9)</f>
        <v>23.164999999999999</v>
      </c>
      <c r="G8" s="47"/>
      <c r="H8" s="128" t="s">
        <v>147</v>
      </c>
      <c r="I8" s="64" t="s">
        <v>90</v>
      </c>
      <c r="J8" s="65">
        <v>18.5</v>
      </c>
      <c r="K8" s="130">
        <f>AVERAGE(J8:J9)</f>
        <v>18.52</v>
      </c>
      <c r="L8" s="131">
        <f t="shared" ref="L8" si="3">POWER(10,(K8-34.99)/-3.192)</f>
        <v>144468.92330228494</v>
      </c>
      <c r="M8" s="133">
        <f>L8*10</f>
        <v>1444689.2330228493</v>
      </c>
      <c r="N8" s="26"/>
      <c r="O8" s="20"/>
      <c r="P8" s="20"/>
      <c r="S8" s="11"/>
      <c r="T8" s="11"/>
      <c r="U8" s="11"/>
      <c r="V8" s="12"/>
      <c r="W8" s="11"/>
      <c r="X8" s="12"/>
      <c r="Y8" s="12"/>
      <c r="Z8" s="11"/>
      <c r="AA8" s="11"/>
      <c r="AB8" s="12"/>
      <c r="AC8" s="12"/>
      <c r="AD8" s="12"/>
      <c r="AE8" s="11"/>
      <c r="AF8" s="12"/>
    </row>
    <row r="9" spans="1:32" ht="15" thickBot="1" x14ac:dyDescent="0.4">
      <c r="A9" s="24"/>
      <c r="B9" s="122"/>
      <c r="C9" s="118"/>
      <c r="D9" s="42" t="s">
        <v>78</v>
      </c>
      <c r="E9" s="43">
        <v>23.2</v>
      </c>
      <c r="F9" s="112"/>
      <c r="G9" s="26"/>
      <c r="H9" s="129"/>
      <c r="I9" s="66" t="s">
        <v>133</v>
      </c>
      <c r="J9" s="67">
        <v>18.54</v>
      </c>
      <c r="K9" s="99"/>
      <c r="L9" s="132"/>
      <c r="M9" s="134"/>
      <c r="N9" s="26"/>
      <c r="O9" s="20"/>
      <c r="P9" s="20"/>
      <c r="S9" s="11"/>
      <c r="T9" s="11"/>
      <c r="U9" s="11"/>
      <c r="V9" s="12"/>
      <c r="W9" s="11"/>
      <c r="X9" s="12"/>
      <c r="Y9" s="12"/>
      <c r="Z9" s="11"/>
      <c r="AA9" s="11"/>
      <c r="AB9" s="12"/>
      <c r="AC9" s="12"/>
      <c r="AD9" s="12"/>
      <c r="AE9" s="11"/>
      <c r="AF9" s="12"/>
    </row>
    <row r="10" spans="1:32" x14ac:dyDescent="0.35">
      <c r="A10" s="24"/>
      <c r="B10" s="104">
        <v>4</v>
      </c>
      <c r="C10" s="117">
        <v>500</v>
      </c>
      <c r="D10" s="26" t="s">
        <v>113</v>
      </c>
      <c r="E10" s="32">
        <v>26.66</v>
      </c>
      <c r="F10" s="111">
        <f t="shared" ref="F10" si="4">AVERAGE(E10:E11)</f>
        <v>26.72</v>
      </c>
      <c r="G10" s="22"/>
      <c r="H10" s="92" t="s">
        <v>148</v>
      </c>
      <c r="I10" s="1" t="s">
        <v>9</v>
      </c>
      <c r="J10" s="4">
        <v>15.54</v>
      </c>
      <c r="K10" s="108">
        <f>AVERAGE(J10:J11)</f>
        <v>15.545</v>
      </c>
      <c r="L10" s="123">
        <f t="shared" ref="L10" si="5">POWER(10,(K10-34.99)/-3.192)</f>
        <v>1235355.5763204186</v>
      </c>
      <c r="M10" s="12"/>
      <c r="N10" s="23"/>
      <c r="O10" s="21"/>
      <c r="P10" s="21"/>
      <c r="S10" s="13"/>
      <c r="T10" s="1"/>
      <c r="U10" s="1"/>
      <c r="V10" s="14"/>
      <c r="W10" s="5"/>
      <c r="X10" s="14"/>
      <c r="Y10" s="14"/>
      <c r="Z10" s="16"/>
      <c r="AA10" s="16"/>
      <c r="AB10" s="14"/>
      <c r="AC10" s="14"/>
      <c r="AD10" s="15"/>
      <c r="AE10" s="14"/>
      <c r="AF10" s="14"/>
    </row>
    <row r="11" spans="1:32" ht="15" thickBot="1" x14ac:dyDescent="0.4">
      <c r="A11" s="24"/>
      <c r="B11" s="122"/>
      <c r="C11" s="118"/>
      <c r="D11" s="42" t="s">
        <v>80</v>
      </c>
      <c r="E11" s="39">
        <v>26.78</v>
      </c>
      <c r="F11" s="112"/>
      <c r="G11" s="22"/>
      <c r="H11" s="92"/>
      <c r="I11" s="1" t="s">
        <v>10</v>
      </c>
      <c r="J11" s="4">
        <v>15.55</v>
      </c>
      <c r="K11" s="108"/>
      <c r="L11" s="103"/>
      <c r="M11" s="14"/>
      <c r="N11" s="23"/>
      <c r="O11" s="21"/>
      <c r="P11" s="21"/>
      <c r="S11" s="13"/>
      <c r="T11" s="1"/>
      <c r="U11" s="1"/>
      <c r="V11" s="14"/>
      <c r="W11" s="5"/>
      <c r="X11" s="14"/>
      <c r="Y11" s="14"/>
      <c r="Z11" s="16"/>
      <c r="AA11" s="16"/>
      <c r="AB11" s="14"/>
      <c r="AC11" s="14"/>
      <c r="AD11" s="15"/>
      <c r="AE11" s="14"/>
      <c r="AF11" s="14"/>
    </row>
    <row r="12" spans="1:32" x14ac:dyDescent="0.35">
      <c r="A12" s="24"/>
      <c r="B12" s="104">
        <v>5</v>
      </c>
      <c r="C12" s="106">
        <v>50</v>
      </c>
      <c r="D12" s="22" t="s">
        <v>114</v>
      </c>
      <c r="E12" s="32">
        <v>29.36</v>
      </c>
      <c r="F12" s="111">
        <f t="shared" ref="F12" si="6">AVERAGE(E12:E13)</f>
        <v>29.225000000000001</v>
      </c>
      <c r="G12" s="22"/>
      <c r="H12" s="128" t="s">
        <v>148</v>
      </c>
      <c r="I12" s="64" t="s">
        <v>92</v>
      </c>
      <c r="J12" s="65">
        <v>19.09</v>
      </c>
      <c r="K12" s="130">
        <f>AVERAGE(J12:J13)</f>
        <v>19.100000000000001</v>
      </c>
      <c r="L12" s="131">
        <f t="shared" ref="L12" si="7">POWER(10,(K12-34.99)/-3.192)</f>
        <v>95075.84094653475</v>
      </c>
      <c r="M12" s="133">
        <f>L12*10</f>
        <v>950758.40946534753</v>
      </c>
      <c r="N12" s="23"/>
      <c r="O12" s="21"/>
      <c r="P12" s="21"/>
      <c r="S12" s="13"/>
      <c r="T12" s="1"/>
      <c r="U12" s="1"/>
      <c r="V12" s="14"/>
      <c r="W12" s="5"/>
      <c r="X12" s="14"/>
      <c r="Y12" s="14"/>
      <c r="Z12" s="16"/>
      <c r="AA12" s="16"/>
      <c r="AB12" s="14"/>
      <c r="AC12" s="14"/>
      <c r="AD12" s="15"/>
      <c r="AE12" s="14"/>
      <c r="AF12" s="14"/>
    </row>
    <row r="13" spans="1:32" ht="15" thickBot="1" x14ac:dyDescent="0.4">
      <c r="A13" s="24"/>
      <c r="B13" s="122"/>
      <c r="C13" s="116"/>
      <c r="D13" s="44" t="s">
        <v>82</v>
      </c>
      <c r="E13" s="39">
        <v>29.09</v>
      </c>
      <c r="F13" s="112"/>
      <c r="G13" s="22"/>
      <c r="H13" s="129"/>
      <c r="I13" s="66" t="s">
        <v>134</v>
      </c>
      <c r="J13" s="67">
        <v>19.11</v>
      </c>
      <c r="K13" s="99"/>
      <c r="L13" s="132"/>
      <c r="M13" s="134"/>
      <c r="N13" s="23"/>
      <c r="O13" s="21"/>
      <c r="P13" s="21"/>
      <c r="S13" s="13"/>
      <c r="T13" s="1"/>
      <c r="U13" s="1"/>
      <c r="V13" s="14"/>
      <c r="W13" s="5"/>
      <c r="X13" s="14"/>
      <c r="Y13" s="14"/>
      <c r="Z13" s="16"/>
      <c r="AA13" s="16"/>
      <c r="AB13" s="14"/>
      <c r="AC13" s="14"/>
      <c r="AD13" s="15"/>
      <c r="AE13" s="14"/>
      <c r="AF13" s="14"/>
    </row>
    <row r="14" spans="1:32" x14ac:dyDescent="0.35">
      <c r="A14" s="24"/>
      <c r="B14" s="104">
        <v>6</v>
      </c>
      <c r="C14" s="106">
        <v>5</v>
      </c>
      <c r="D14" s="22" t="s">
        <v>115</v>
      </c>
      <c r="E14" s="32">
        <v>33.200000000000003</v>
      </c>
      <c r="F14" s="106">
        <f t="shared" ref="F14" si="8">AVERAGE(E14:E15)</f>
        <v>32.840000000000003</v>
      </c>
      <c r="G14" s="22"/>
      <c r="H14" s="92" t="s">
        <v>149</v>
      </c>
      <c r="I14" s="1" t="s">
        <v>43</v>
      </c>
      <c r="J14" s="4">
        <v>26.08</v>
      </c>
      <c r="K14" s="108">
        <f>AVERAGE(J14:J15)</f>
        <v>26.1</v>
      </c>
      <c r="L14" s="123">
        <f t="shared" ref="L14" si="9">POWER(10,(K14-34.99)/-3.192)</f>
        <v>609.66002463702011</v>
      </c>
      <c r="M14" s="14"/>
      <c r="N14" s="23"/>
      <c r="O14" s="21"/>
      <c r="P14" s="21"/>
      <c r="S14" s="13"/>
      <c r="T14" s="1"/>
      <c r="U14" s="1"/>
      <c r="V14" s="14"/>
      <c r="W14" s="5"/>
      <c r="X14" s="14"/>
      <c r="Y14" s="14"/>
      <c r="Z14" s="16"/>
      <c r="AA14" s="16"/>
      <c r="AB14" s="14"/>
      <c r="AC14" s="14"/>
      <c r="AD14" s="15"/>
      <c r="AE14" s="14"/>
      <c r="AF14" s="14"/>
    </row>
    <row r="15" spans="1:32" ht="15" thickBot="1" x14ac:dyDescent="0.4">
      <c r="A15" s="24"/>
      <c r="B15" s="105"/>
      <c r="C15" s="107"/>
      <c r="D15" s="31" t="s">
        <v>84</v>
      </c>
      <c r="E15" s="34">
        <v>32.479999999999997</v>
      </c>
      <c r="F15" s="107"/>
      <c r="G15" s="22"/>
      <c r="H15" s="93"/>
      <c r="I15" s="48" t="s">
        <v>44</v>
      </c>
      <c r="J15" s="3">
        <v>26.12</v>
      </c>
      <c r="K15" s="97"/>
      <c r="L15" s="101"/>
      <c r="M15" s="14"/>
      <c r="N15" s="23"/>
      <c r="O15" s="21"/>
      <c r="P15" s="21"/>
      <c r="S15" s="13"/>
      <c r="T15" s="1"/>
      <c r="U15" s="1"/>
      <c r="V15" s="14"/>
      <c r="W15" s="5"/>
      <c r="X15" s="14"/>
      <c r="Y15" s="14"/>
      <c r="Z15" s="16"/>
      <c r="AA15" s="16"/>
      <c r="AB15" s="14"/>
      <c r="AC15" s="14"/>
      <c r="AD15" s="15"/>
      <c r="AE15" s="14"/>
      <c r="AF15" s="14"/>
    </row>
    <row r="16" spans="1:32" x14ac:dyDescent="0.35">
      <c r="A16" s="24"/>
      <c r="B16" s="104" t="s">
        <v>49</v>
      </c>
      <c r="C16" s="106">
        <v>0</v>
      </c>
      <c r="D16" s="22" t="s">
        <v>116</v>
      </c>
      <c r="E16" s="32">
        <v>35.08</v>
      </c>
      <c r="F16" s="106">
        <f t="shared" ref="F16" si="10">AVERAGE(E16:E17)</f>
        <v>35.344999999999999</v>
      </c>
      <c r="G16" s="22"/>
      <c r="H16" s="92" t="s">
        <v>150</v>
      </c>
      <c r="I16" s="1" t="s">
        <v>45</v>
      </c>
      <c r="J16" s="4">
        <v>20.329999999999998</v>
      </c>
      <c r="K16" s="96">
        <f>AVERAGE(J16:J17)</f>
        <v>20.324999999999999</v>
      </c>
      <c r="L16" s="100">
        <f t="shared" ref="L16" si="11">POWER(10,(K16-34.99)/-3.192)</f>
        <v>39291.467138271968</v>
      </c>
      <c r="M16" s="14"/>
      <c r="N16" s="23"/>
      <c r="O16" s="21"/>
      <c r="P16" s="21"/>
      <c r="S16" s="13"/>
      <c r="T16" s="1"/>
      <c r="U16" s="1"/>
      <c r="V16" s="14"/>
      <c r="W16" s="5"/>
      <c r="X16" s="14"/>
      <c r="Y16" s="14"/>
      <c r="Z16" s="16"/>
      <c r="AA16" s="16"/>
      <c r="AB16" s="14"/>
      <c r="AC16" s="14"/>
      <c r="AD16" s="15"/>
      <c r="AE16" s="14"/>
      <c r="AF16" s="14"/>
    </row>
    <row r="17" spans="1:32" ht="15" thickBot="1" x14ac:dyDescent="0.4">
      <c r="A17" s="24"/>
      <c r="B17" s="105"/>
      <c r="C17" s="107"/>
      <c r="D17" s="31" t="s">
        <v>86</v>
      </c>
      <c r="E17" s="34">
        <v>35.61</v>
      </c>
      <c r="F17" s="107"/>
      <c r="G17" s="22"/>
      <c r="H17" s="93"/>
      <c r="I17" s="1" t="s">
        <v>46</v>
      </c>
      <c r="J17" s="4">
        <v>20.32</v>
      </c>
      <c r="K17" s="97"/>
      <c r="L17" s="101"/>
      <c r="M17" s="14"/>
      <c r="N17" s="23"/>
      <c r="O17" s="21"/>
      <c r="P17" s="21"/>
      <c r="S17" s="13"/>
      <c r="T17" s="1"/>
      <c r="U17" s="1"/>
      <c r="V17" s="14"/>
      <c r="W17" s="5"/>
      <c r="X17" s="14"/>
      <c r="Y17" s="14"/>
      <c r="Z17" s="16"/>
      <c r="AA17" s="16"/>
      <c r="AB17" s="14"/>
      <c r="AC17" s="14"/>
      <c r="AD17" s="15"/>
      <c r="AE17" s="14"/>
      <c r="AF17" s="14"/>
    </row>
    <row r="18" spans="1:32" x14ac:dyDescent="0.35">
      <c r="A18" s="24"/>
      <c r="B18" s="26"/>
      <c r="C18" s="22"/>
      <c r="D18" s="22"/>
      <c r="E18" s="23"/>
      <c r="F18" s="22"/>
      <c r="G18" s="23"/>
      <c r="H18" s="95" t="s">
        <v>151</v>
      </c>
      <c r="I18" s="51" t="s">
        <v>47</v>
      </c>
      <c r="J18" s="2">
        <v>13.23</v>
      </c>
      <c r="K18" s="96">
        <f>AVERAGE(J18:J19)</f>
        <v>13.234999999999999</v>
      </c>
      <c r="L18" s="100">
        <f t="shared" ref="L18" si="12">POWER(10,(K18-34.99)/-3.192)</f>
        <v>6538470.8286626069</v>
      </c>
      <c r="M18" s="14"/>
      <c r="N18" s="21"/>
      <c r="O18" s="21"/>
      <c r="R18" s="13"/>
      <c r="S18" s="1"/>
      <c r="T18" s="1"/>
      <c r="U18" s="14"/>
      <c r="V18" s="5"/>
      <c r="W18" s="14"/>
      <c r="X18" s="14"/>
      <c r="Y18" s="16"/>
      <c r="Z18" s="16"/>
      <c r="AA18" s="14"/>
      <c r="AB18" s="14"/>
      <c r="AC18" s="15"/>
      <c r="AD18" s="14"/>
      <c r="AE18" s="14"/>
    </row>
    <row r="19" spans="1:32" ht="15" thickBot="1" x14ac:dyDescent="0.4">
      <c r="A19" s="24"/>
      <c r="B19" s="26" t="s">
        <v>22</v>
      </c>
      <c r="C19" s="27" t="s">
        <v>144</v>
      </c>
      <c r="D19" s="22"/>
      <c r="E19" s="23"/>
      <c r="F19" s="22"/>
      <c r="G19" s="23"/>
      <c r="H19" s="92"/>
      <c r="I19" s="1" t="s">
        <v>48</v>
      </c>
      <c r="J19" s="4">
        <v>13.24</v>
      </c>
      <c r="K19" s="99"/>
      <c r="L19" s="103"/>
      <c r="M19" s="14"/>
      <c r="N19" s="21"/>
      <c r="O19" s="21"/>
      <c r="R19" s="13"/>
      <c r="S19" s="1"/>
      <c r="T19" s="1"/>
      <c r="U19" s="14"/>
      <c r="V19" s="5"/>
      <c r="W19" s="14"/>
      <c r="X19" s="14"/>
      <c r="Y19" s="16"/>
      <c r="Z19" s="16"/>
      <c r="AA19" s="14"/>
      <c r="AB19" s="14"/>
      <c r="AC19" s="15"/>
      <c r="AD19" s="14"/>
      <c r="AE19" s="14"/>
    </row>
    <row r="20" spans="1:32" x14ac:dyDescent="0.35">
      <c r="B20" s="17" t="s">
        <v>72</v>
      </c>
      <c r="C20" s="60"/>
      <c r="D20" s="1"/>
      <c r="E20" s="15"/>
      <c r="F20" s="5"/>
      <c r="G20" s="15"/>
      <c r="H20" s="128" t="s">
        <v>152</v>
      </c>
      <c r="I20" s="64" t="s">
        <v>94</v>
      </c>
      <c r="J20" s="68">
        <v>16.79</v>
      </c>
      <c r="K20" s="96">
        <f>AVERAGE(J20:J21)</f>
        <v>16.72</v>
      </c>
      <c r="L20" s="131">
        <f t="shared" ref="L20" si="13">POWER(10,(K20-34.99)/-3.192)</f>
        <v>529278.44856926543</v>
      </c>
      <c r="M20" s="133">
        <f>L20*10</f>
        <v>5292784.4856926538</v>
      </c>
      <c r="N20" s="15"/>
      <c r="O20" s="15"/>
      <c r="R20" s="5"/>
      <c r="S20" s="1"/>
      <c r="T20" s="14"/>
      <c r="U20" s="14"/>
      <c r="V20" s="15"/>
      <c r="W20" s="14"/>
      <c r="X20" s="14"/>
    </row>
    <row r="21" spans="1:32" ht="15" thickBot="1" x14ac:dyDescent="0.4">
      <c r="B21" s="7"/>
      <c r="H21" s="129"/>
      <c r="I21" s="66" t="s">
        <v>135</v>
      </c>
      <c r="J21" s="69">
        <v>16.649999999999999</v>
      </c>
      <c r="K21" s="99"/>
      <c r="L21" s="132"/>
      <c r="M21" s="134"/>
      <c r="T21"/>
      <c r="U21"/>
      <c r="W21"/>
      <c r="X21"/>
    </row>
    <row r="22" spans="1:32" x14ac:dyDescent="0.35">
      <c r="H22" s="92" t="s">
        <v>153</v>
      </c>
      <c r="I22" s="1" t="s">
        <v>62</v>
      </c>
      <c r="J22" s="4">
        <v>14.02</v>
      </c>
      <c r="K22" s="96">
        <f>AVERAGE(J22:J23)</f>
        <v>14.05</v>
      </c>
      <c r="L22" s="123">
        <f t="shared" ref="L22" si="14">POWER(10,(K22-34.99)/-3.192)</f>
        <v>3632037.9354758644</v>
      </c>
      <c r="M22" s="14"/>
      <c r="N22" s="1"/>
      <c r="O22" s="1"/>
    </row>
    <row r="23" spans="1:32" ht="14.5" customHeight="1" thickBot="1" x14ac:dyDescent="0.4">
      <c r="H23" s="92"/>
      <c r="I23" s="1" t="s">
        <v>70</v>
      </c>
      <c r="J23" s="4">
        <v>14.08</v>
      </c>
      <c r="K23" s="108"/>
      <c r="L23" s="103"/>
      <c r="M23" s="14"/>
      <c r="N23" s="10"/>
      <c r="O23" s="10"/>
      <c r="P23" s="10"/>
      <c r="Q23" s="10"/>
    </row>
    <row r="24" spans="1:32" x14ac:dyDescent="0.35">
      <c r="H24" s="128" t="s">
        <v>153</v>
      </c>
      <c r="I24" s="64" t="s">
        <v>96</v>
      </c>
      <c r="J24" s="65">
        <v>17.47</v>
      </c>
      <c r="K24" s="130">
        <f>AVERAGE(J24:J25)</f>
        <v>17.490000000000002</v>
      </c>
      <c r="L24" s="131">
        <f t="shared" ref="L24" si="15">POWER(10,(K24-34.99)/-3.192)</f>
        <v>303707.93600692222</v>
      </c>
      <c r="M24" s="133">
        <f>L24*10</f>
        <v>3037079.3600692223</v>
      </c>
      <c r="N24" s="12"/>
      <c r="O24" s="11"/>
      <c r="P24" s="11"/>
      <c r="Q24" s="12"/>
    </row>
    <row r="25" spans="1:32" ht="14.5" customHeight="1" thickBot="1" x14ac:dyDescent="0.4">
      <c r="H25" s="129"/>
      <c r="I25" s="66" t="s">
        <v>136</v>
      </c>
      <c r="J25" s="67">
        <v>17.510000000000002</v>
      </c>
      <c r="K25" s="99"/>
      <c r="L25" s="132"/>
      <c r="M25" s="134"/>
      <c r="N25" s="14"/>
      <c r="O25" s="16"/>
      <c r="P25" s="16"/>
      <c r="Q25" s="14"/>
    </row>
    <row r="26" spans="1:32" x14ac:dyDescent="0.35">
      <c r="H26" s="92" t="s">
        <v>154</v>
      </c>
      <c r="I26" s="1" t="s">
        <v>63</v>
      </c>
      <c r="J26" s="4">
        <v>21.04</v>
      </c>
      <c r="K26" s="108">
        <f>AVERAGE(J26:J27)</f>
        <v>21.045000000000002</v>
      </c>
      <c r="L26" s="123">
        <f t="shared" ref="L26" si="16">POWER(10,(K26-34.99)/-3.192)</f>
        <v>23374.069758928257</v>
      </c>
      <c r="M26" s="15"/>
      <c r="N26" s="14"/>
      <c r="O26" s="16"/>
      <c r="P26" s="16"/>
      <c r="Q26" s="14"/>
    </row>
    <row r="27" spans="1:32" ht="14.5" customHeight="1" x14ac:dyDescent="0.35">
      <c r="H27" s="93"/>
      <c r="I27" s="48" t="s">
        <v>87</v>
      </c>
      <c r="J27" s="3">
        <v>21.05</v>
      </c>
      <c r="K27" s="97"/>
      <c r="L27" s="101"/>
      <c r="N27" s="14"/>
      <c r="O27" s="16"/>
      <c r="P27" s="16"/>
      <c r="Q27" s="14"/>
    </row>
    <row r="28" spans="1:32" x14ac:dyDescent="0.35">
      <c r="H28" s="95" t="s">
        <v>155</v>
      </c>
      <c r="I28" s="1" t="s">
        <v>64</v>
      </c>
      <c r="J28" s="4">
        <v>14.28</v>
      </c>
      <c r="K28" s="96">
        <f>AVERAGE(J28:J29)</f>
        <v>14.26</v>
      </c>
      <c r="L28" s="100">
        <f t="shared" ref="L28" si="17">POWER(10,(K28-34.99)/-3.192)</f>
        <v>3121482.4839805854</v>
      </c>
      <c r="M28" s="1"/>
      <c r="N28" s="14"/>
      <c r="O28" s="16"/>
      <c r="P28" s="16"/>
      <c r="Q28" s="14"/>
    </row>
    <row r="29" spans="1:32" ht="14.5" customHeight="1" thickBot="1" x14ac:dyDescent="0.4">
      <c r="H29" s="92"/>
      <c r="I29" s="1" t="s">
        <v>89</v>
      </c>
      <c r="J29" s="4">
        <v>14.24</v>
      </c>
      <c r="K29" s="108"/>
      <c r="L29" s="103"/>
      <c r="M29" s="10"/>
      <c r="N29" s="14"/>
      <c r="O29" s="16"/>
      <c r="P29" s="16"/>
      <c r="Q29" s="14"/>
    </row>
    <row r="30" spans="1:32" x14ac:dyDescent="0.35">
      <c r="H30" s="128" t="s">
        <v>156</v>
      </c>
      <c r="I30" s="64" t="s">
        <v>163</v>
      </c>
      <c r="J30" s="65">
        <v>18.13</v>
      </c>
      <c r="K30" s="130">
        <f>AVERAGE(J30:J31)</f>
        <v>18.155000000000001</v>
      </c>
      <c r="L30" s="131">
        <f t="shared" ref="L30" si="18">POWER(10,(K30-34.99)/-3.192)</f>
        <v>187984.8313142994</v>
      </c>
      <c r="M30" s="133">
        <f>L30*10</f>
        <v>1879848.313142994</v>
      </c>
      <c r="N30" s="14"/>
      <c r="O30" s="16"/>
      <c r="P30" s="16"/>
      <c r="Q30" s="14"/>
    </row>
    <row r="31" spans="1:32" ht="15" thickBot="1" x14ac:dyDescent="0.4">
      <c r="H31" s="129"/>
      <c r="I31" s="66" t="s">
        <v>164</v>
      </c>
      <c r="J31" s="67">
        <v>18.18</v>
      </c>
      <c r="K31" s="99"/>
      <c r="L31" s="132"/>
      <c r="M31" s="134"/>
      <c r="N31" s="14"/>
      <c r="O31" s="5"/>
      <c r="P31" s="1"/>
      <c r="Q31" s="14"/>
    </row>
    <row r="32" spans="1:32" x14ac:dyDescent="0.35">
      <c r="H32" s="92" t="s">
        <v>157</v>
      </c>
      <c r="I32" s="1" t="s">
        <v>65</v>
      </c>
      <c r="J32" s="4">
        <v>15.3</v>
      </c>
      <c r="K32" s="108">
        <f>AVERAGE(J32:J33)</f>
        <v>15.385000000000002</v>
      </c>
      <c r="L32" s="123">
        <f t="shared" ref="L32" si="19">POWER(10,(K32-34.99)/-3.192)</f>
        <v>1386491.7611126916</v>
      </c>
      <c r="M32" s="12"/>
      <c r="N32" s="14"/>
      <c r="O32" s="5"/>
      <c r="P32" s="1"/>
      <c r="Q32" s="14"/>
    </row>
    <row r="33" spans="8:17" ht="15" thickBot="1" x14ac:dyDescent="0.4">
      <c r="H33" s="92"/>
      <c r="I33" s="1" t="s">
        <v>91</v>
      </c>
      <c r="J33" s="4">
        <v>15.47</v>
      </c>
      <c r="K33" s="99"/>
      <c r="L33" s="103"/>
      <c r="M33" s="14"/>
      <c r="N33" s="14"/>
      <c r="O33" s="5"/>
      <c r="P33" s="1"/>
      <c r="Q33" s="14"/>
    </row>
    <row r="34" spans="8:17" x14ac:dyDescent="0.35">
      <c r="H34" s="128" t="s">
        <v>157</v>
      </c>
      <c r="I34" s="64" t="s">
        <v>137</v>
      </c>
      <c r="J34" s="68">
        <v>19.079999999999998</v>
      </c>
      <c r="K34" s="96">
        <f>AVERAGE(J34:J35)</f>
        <v>19.09</v>
      </c>
      <c r="L34" s="131">
        <f t="shared" ref="L34" si="20">POWER(10,(K34-34.99)/-3.192)</f>
        <v>95764.160867951781</v>
      </c>
      <c r="M34" s="133">
        <f>L34*10</f>
        <v>957641.60867951787</v>
      </c>
      <c r="N34" s="14"/>
      <c r="O34" s="5"/>
      <c r="P34" s="1"/>
      <c r="Q34" s="14"/>
    </row>
    <row r="35" spans="8:17" ht="15" thickBot="1" x14ac:dyDescent="0.4">
      <c r="H35" s="129"/>
      <c r="I35" s="66" t="s">
        <v>138</v>
      </c>
      <c r="J35" s="69">
        <v>19.100000000000001</v>
      </c>
      <c r="K35" s="99"/>
      <c r="L35" s="132"/>
      <c r="M35" s="134"/>
    </row>
    <row r="36" spans="8:17" x14ac:dyDescent="0.35">
      <c r="H36" s="92" t="s">
        <v>158</v>
      </c>
      <c r="I36" s="1" t="s">
        <v>66</v>
      </c>
      <c r="J36" s="4">
        <v>25.21</v>
      </c>
      <c r="K36" s="108">
        <f>AVERAGE(J36:J37)</f>
        <v>25.18</v>
      </c>
      <c r="L36" s="123">
        <f t="shared" ref="L36" si="21">POWER(10,(K36-34.99)/-3.192)</f>
        <v>1183.8815997535678</v>
      </c>
      <c r="M36" s="14"/>
    </row>
    <row r="37" spans="8:17" x14ac:dyDescent="0.35">
      <c r="H37" s="93"/>
      <c r="I37" s="48" t="s">
        <v>93</v>
      </c>
      <c r="J37" s="3">
        <v>25.15</v>
      </c>
      <c r="K37" s="97"/>
      <c r="L37" s="101"/>
      <c r="M37" s="14"/>
    </row>
    <row r="38" spans="8:17" x14ac:dyDescent="0.35">
      <c r="H38" s="92" t="s">
        <v>159</v>
      </c>
      <c r="I38" s="1" t="s">
        <v>67</v>
      </c>
      <c r="J38" s="4">
        <v>20.83</v>
      </c>
      <c r="K38" s="96">
        <f>AVERAGE(J38:J39)</f>
        <v>20.835000000000001</v>
      </c>
      <c r="L38" s="100">
        <f t="shared" ref="L38" si="22">POWER(10,(K38-34.99)/-3.192)</f>
        <v>27197.175863253957</v>
      </c>
      <c r="M38" s="14"/>
    </row>
    <row r="39" spans="8:17" x14ac:dyDescent="0.35">
      <c r="H39" s="93"/>
      <c r="I39" s="1" t="s">
        <v>95</v>
      </c>
      <c r="J39" s="4">
        <v>20.84</v>
      </c>
      <c r="K39" s="97"/>
      <c r="L39" s="101"/>
      <c r="M39" s="14"/>
    </row>
    <row r="40" spans="8:17" x14ac:dyDescent="0.35">
      <c r="H40" s="95" t="s">
        <v>160</v>
      </c>
      <c r="I40" s="51" t="s">
        <v>68</v>
      </c>
      <c r="J40" s="2">
        <v>13.25</v>
      </c>
      <c r="K40" s="96">
        <f>AVERAGE(J40:J41)</f>
        <v>13.1</v>
      </c>
      <c r="L40" s="100">
        <f t="shared" ref="L40" si="23">POWER(10,(K40-34.99)/-3.192)</f>
        <v>7207247.2906139474</v>
      </c>
      <c r="M40" s="14"/>
    </row>
    <row r="41" spans="8:17" ht="15" thickBot="1" x14ac:dyDescent="0.4">
      <c r="H41" s="92"/>
      <c r="I41" s="1" t="s">
        <v>129</v>
      </c>
      <c r="J41" s="4">
        <v>12.95</v>
      </c>
      <c r="K41" s="99"/>
      <c r="L41" s="103"/>
      <c r="M41" s="14"/>
    </row>
    <row r="42" spans="8:17" x14ac:dyDescent="0.35">
      <c r="H42" s="128" t="s">
        <v>161</v>
      </c>
      <c r="I42" s="64" t="s">
        <v>139</v>
      </c>
      <c r="J42" s="68">
        <v>17.059999999999999</v>
      </c>
      <c r="K42" s="96">
        <f>AVERAGE(J42:J43)</f>
        <v>17.064999999999998</v>
      </c>
      <c r="L42" s="131">
        <f t="shared" ref="L42" si="24">POWER(10,(K42-34.99)/-3.192)</f>
        <v>412668.67519977147</v>
      </c>
      <c r="M42" s="133">
        <f>L42*10</f>
        <v>4126686.7519977149</v>
      </c>
    </row>
    <row r="43" spans="8:17" ht="15" thickBot="1" x14ac:dyDescent="0.4">
      <c r="H43" s="129"/>
      <c r="I43" s="66" t="s">
        <v>140</v>
      </c>
      <c r="J43" s="69">
        <v>17.07</v>
      </c>
      <c r="K43" s="99"/>
      <c r="L43" s="132"/>
      <c r="M43" s="134"/>
    </row>
    <row r="44" spans="8:17" x14ac:dyDescent="0.35">
      <c r="H44" s="92" t="s">
        <v>162</v>
      </c>
      <c r="I44" s="1" t="s">
        <v>69</v>
      </c>
      <c r="J44" s="4">
        <v>14.06</v>
      </c>
      <c r="K44" s="96">
        <f>AVERAGE(J44:J45)</f>
        <v>14.07</v>
      </c>
      <c r="L44" s="123">
        <f t="shared" ref="L44" si="25">POWER(10,(K44-34.99)/-3.192)</f>
        <v>3580013.8910285844</v>
      </c>
      <c r="M44" s="14"/>
    </row>
    <row r="45" spans="8:17" ht="15" thickBot="1" x14ac:dyDescent="0.4">
      <c r="H45" s="92"/>
      <c r="I45" s="1" t="s">
        <v>130</v>
      </c>
      <c r="J45" s="4">
        <v>14.08</v>
      </c>
      <c r="K45" s="99"/>
      <c r="L45" s="103"/>
      <c r="M45" s="14"/>
    </row>
    <row r="46" spans="8:17" x14ac:dyDescent="0.35">
      <c r="H46" s="128" t="s">
        <v>162</v>
      </c>
      <c r="I46" s="64" t="s">
        <v>165</v>
      </c>
      <c r="J46" s="68">
        <v>17.84</v>
      </c>
      <c r="K46" s="96">
        <f>AVERAGE(J46:J47)</f>
        <v>17.810000000000002</v>
      </c>
      <c r="L46" s="131">
        <f t="shared" ref="L46" si="26">POWER(10,(K46-34.99)/-3.192)</f>
        <v>241104.60970758594</v>
      </c>
      <c r="M46" s="133">
        <f>L46*10</f>
        <v>2411046.0970758596</v>
      </c>
    </row>
    <row r="47" spans="8:17" ht="15" thickBot="1" x14ac:dyDescent="0.4">
      <c r="H47" s="129"/>
      <c r="I47" s="66" t="s">
        <v>166</v>
      </c>
      <c r="J47" s="69">
        <v>17.78</v>
      </c>
      <c r="K47" s="99"/>
      <c r="L47" s="132"/>
      <c r="M47" s="134"/>
    </row>
    <row r="48" spans="8:17" x14ac:dyDescent="0.35">
      <c r="H48" s="88" t="s">
        <v>3</v>
      </c>
      <c r="I48" s="59" t="s">
        <v>71</v>
      </c>
      <c r="J48" s="50">
        <v>36.630000000000003</v>
      </c>
      <c r="K48" s="90">
        <f t="shared" ref="K48" si="27">GEOMEAN(J49,J48)</f>
        <v>36.20756412685062</v>
      </c>
      <c r="L48" s="123">
        <f t="shared" ref="L48" si="28">POWER(10,(K48-34.99)/-3.192)</f>
        <v>0.41548715737323794</v>
      </c>
    </row>
    <row r="49" spans="8:12" x14ac:dyDescent="0.35">
      <c r="H49" s="89"/>
      <c r="I49" s="59" t="s">
        <v>131</v>
      </c>
      <c r="J49" s="50">
        <v>35.79</v>
      </c>
      <c r="K49" s="91"/>
      <c r="L49" s="101"/>
    </row>
    <row r="50" spans="8:12" x14ac:dyDescent="0.35">
      <c r="H50" s="92" t="s">
        <v>4</v>
      </c>
      <c r="I50" s="28" t="s">
        <v>88</v>
      </c>
      <c r="J50" s="9">
        <v>40</v>
      </c>
      <c r="K50" s="94">
        <f t="shared" ref="K50" si="29">GEOMEAN(J51,J50)</f>
        <v>42.152105522737536</v>
      </c>
      <c r="L50" s="100">
        <f t="shared" ref="L50" si="30">POWER(10,(K50-34.99)/-3.192)</f>
        <v>5.7046973082132656E-3</v>
      </c>
    </row>
    <row r="51" spans="8:12" x14ac:dyDescent="0.35">
      <c r="H51" s="93"/>
      <c r="I51" s="58" t="s">
        <v>132</v>
      </c>
      <c r="J51" s="49">
        <v>44.42</v>
      </c>
      <c r="K51" s="91"/>
      <c r="L51" s="101"/>
    </row>
    <row r="53" spans="8:12" x14ac:dyDescent="0.35">
      <c r="H53" s="13"/>
      <c r="I53" s="1"/>
      <c r="J53" s="1"/>
      <c r="K53" s="14"/>
      <c r="L53" s="5"/>
    </row>
    <row r="54" spans="8:12" x14ac:dyDescent="0.35">
      <c r="H54" s="13"/>
      <c r="I54" s="1"/>
      <c r="J54" s="1"/>
      <c r="K54" s="14"/>
      <c r="L54" s="5"/>
    </row>
    <row r="55" spans="8:12" x14ac:dyDescent="0.35">
      <c r="H55" s="7"/>
    </row>
  </sheetData>
  <mergeCells count="101">
    <mergeCell ref="M30:M31"/>
    <mergeCell ref="H32:H33"/>
    <mergeCell ref="K32:K33"/>
    <mergeCell ref="L32:L33"/>
    <mergeCell ref="H34:H35"/>
    <mergeCell ref="K34:K35"/>
    <mergeCell ref="L34:L35"/>
    <mergeCell ref="M46:M47"/>
    <mergeCell ref="H42:H43"/>
    <mergeCell ref="K42:K43"/>
    <mergeCell ref="L42:L43"/>
    <mergeCell ref="M42:M43"/>
    <mergeCell ref="H44:H45"/>
    <mergeCell ref="K44:K45"/>
    <mergeCell ref="L44:L45"/>
    <mergeCell ref="M34:M35"/>
    <mergeCell ref="H36:H37"/>
    <mergeCell ref="K36:K37"/>
    <mergeCell ref="L36:L37"/>
    <mergeCell ref="M8:M9"/>
    <mergeCell ref="H22:H23"/>
    <mergeCell ref="K22:K23"/>
    <mergeCell ref="L22:L23"/>
    <mergeCell ref="H24:H25"/>
    <mergeCell ref="K24:K25"/>
    <mergeCell ref="L24:L25"/>
    <mergeCell ref="M24:M25"/>
    <mergeCell ref="H50:H51"/>
    <mergeCell ref="K50:K51"/>
    <mergeCell ref="L50:L51"/>
    <mergeCell ref="H8:H9"/>
    <mergeCell ref="K8:K9"/>
    <mergeCell ref="L8:L9"/>
    <mergeCell ref="H26:H27"/>
    <mergeCell ref="K26:K27"/>
    <mergeCell ref="L26:L27"/>
    <mergeCell ref="H28:H29"/>
    <mergeCell ref="H20:H21"/>
    <mergeCell ref="K20:K21"/>
    <mergeCell ref="L20:L21"/>
    <mergeCell ref="M20:M21"/>
    <mergeCell ref="H48:H49"/>
    <mergeCell ref="K48:K49"/>
    <mergeCell ref="L48:L49"/>
    <mergeCell ref="K28:K29"/>
    <mergeCell ref="L28:L29"/>
    <mergeCell ref="H30:H31"/>
    <mergeCell ref="B16:B17"/>
    <mergeCell ref="C16:C17"/>
    <mergeCell ref="F16:F17"/>
    <mergeCell ref="H18:H19"/>
    <mergeCell ref="K18:K19"/>
    <mergeCell ref="L18:L19"/>
    <mergeCell ref="H38:H39"/>
    <mergeCell ref="K38:K39"/>
    <mergeCell ref="L38:L39"/>
    <mergeCell ref="H40:H41"/>
    <mergeCell ref="K40:K41"/>
    <mergeCell ref="L40:L41"/>
    <mergeCell ref="H46:H47"/>
    <mergeCell ref="K46:K47"/>
    <mergeCell ref="L46:L47"/>
    <mergeCell ref="K30:K31"/>
    <mergeCell ref="L30:L31"/>
    <mergeCell ref="B14:B15"/>
    <mergeCell ref="C14:C15"/>
    <mergeCell ref="F14:F15"/>
    <mergeCell ref="H16:H17"/>
    <mergeCell ref="K16:K17"/>
    <mergeCell ref="L16:L17"/>
    <mergeCell ref="M12:M13"/>
    <mergeCell ref="B12:B13"/>
    <mergeCell ref="C12:C13"/>
    <mergeCell ref="F12:F13"/>
    <mergeCell ref="H14:H15"/>
    <mergeCell ref="K14:K15"/>
    <mergeCell ref="L14:L15"/>
    <mergeCell ref="B10:B11"/>
    <mergeCell ref="C10:C11"/>
    <mergeCell ref="F10:F11"/>
    <mergeCell ref="H12:H13"/>
    <mergeCell ref="K12:K13"/>
    <mergeCell ref="L12:L13"/>
    <mergeCell ref="B8:B9"/>
    <mergeCell ref="C8:C9"/>
    <mergeCell ref="F8:F9"/>
    <mergeCell ref="H10:H11"/>
    <mergeCell ref="K10:K11"/>
    <mergeCell ref="L10:L11"/>
    <mergeCell ref="B6:B7"/>
    <mergeCell ref="C6:C7"/>
    <mergeCell ref="F6:F7"/>
    <mergeCell ref="H6:H7"/>
    <mergeCell ref="K6:K7"/>
    <mergeCell ref="L6:L7"/>
    <mergeCell ref="B4:B5"/>
    <mergeCell ref="C4:C5"/>
    <mergeCell ref="F4:F5"/>
    <mergeCell ref="H4:H5"/>
    <mergeCell ref="K4:K5"/>
    <mergeCell ref="L4:L5"/>
  </mergeCells>
  <pageMargins left="0.25" right="0.25" top="0.75" bottom="0.75" header="0.3" footer="0.3"/>
  <pageSetup paperSize="9" scale="78" fitToHeight="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04D2C-9551-40E5-A52A-93F13F366E52}">
  <sheetPr>
    <pageSetUpPr fitToPage="1"/>
  </sheetPr>
  <dimension ref="A1:AF38"/>
  <sheetViews>
    <sheetView topLeftCell="A8" zoomScale="58" zoomScaleNormal="100" workbookViewId="0">
      <selection activeCell="L4" sqref="L4:L9"/>
    </sheetView>
  </sheetViews>
  <sheetFormatPr defaultRowHeight="14.5" x14ac:dyDescent="0.35"/>
  <cols>
    <col min="1" max="1" width="8.7265625" style="6"/>
    <col min="2" max="2" width="13.453125" style="6" customWidth="1"/>
    <col min="3" max="3" width="12.7265625" style="6" customWidth="1"/>
    <col min="4" max="4" width="9.90625" style="6" customWidth="1"/>
    <col min="5" max="6" width="11.54296875" style="6" customWidth="1"/>
    <col min="7" max="7" width="7.26953125" style="6" customWidth="1"/>
    <col min="8" max="8" width="12.6328125" style="6" customWidth="1"/>
    <col min="9" max="11" width="8.7265625" style="6"/>
    <col min="12" max="12" width="13.6328125" style="6" customWidth="1"/>
    <col min="13" max="13" width="13.81640625" style="6" customWidth="1"/>
    <col min="14" max="14" width="9.7265625" style="6" customWidth="1"/>
    <col min="15" max="15" width="11.08984375" style="6" customWidth="1"/>
    <col min="16" max="16" width="10.36328125" style="6" customWidth="1"/>
    <col min="17" max="17" width="8.7265625" style="6"/>
    <col min="18" max="18" width="13.1796875" style="6" customWidth="1"/>
    <col min="19" max="22" width="8.7265625" style="6"/>
    <col min="23" max="23" width="14.54296875" style="6" bestFit="1" customWidth="1"/>
    <col min="24" max="31" width="8.7265625" style="6"/>
    <col min="32" max="32" width="9.7265625" style="6" customWidth="1"/>
    <col min="33" max="16384" width="8.7265625" style="6"/>
  </cols>
  <sheetData>
    <row r="1" spans="1:32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2" ht="14.5" customHeight="1" thickBot="1" x14ac:dyDescent="0.4">
      <c r="A2" s="24"/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</row>
    <row r="3" spans="1:32" ht="67" customHeight="1" thickBot="1" x14ac:dyDescent="0.4">
      <c r="A3" s="24"/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  <c r="N3" s="24"/>
    </row>
    <row r="4" spans="1:32" ht="14.5" customHeight="1" x14ac:dyDescent="0.45">
      <c r="A4" s="24"/>
      <c r="B4" s="114">
        <v>1</v>
      </c>
      <c r="C4" s="120">
        <v>500000</v>
      </c>
      <c r="D4" s="36" t="s">
        <v>110</v>
      </c>
      <c r="E4" s="37">
        <v>17.52</v>
      </c>
      <c r="F4" s="109">
        <f>AVERAGE(E4:E5)</f>
        <v>17.384999999999998</v>
      </c>
      <c r="G4" s="46"/>
      <c r="H4" s="92" t="s">
        <v>118</v>
      </c>
      <c r="I4" s="1" t="s">
        <v>75</v>
      </c>
      <c r="J4" s="4">
        <v>26.06</v>
      </c>
      <c r="K4" s="108">
        <f>AVERAGE(J4:J5)</f>
        <v>29.02</v>
      </c>
      <c r="L4" s="123">
        <f t="shared" ref="L4" si="0">POWER(10,(K4-37.08)/-3.468)</f>
        <v>210.91434230399301</v>
      </c>
      <c r="M4" s="15"/>
      <c r="N4" s="22"/>
      <c r="O4" s="18"/>
      <c r="P4" s="18"/>
      <c r="S4" s="8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4.5" customHeight="1" x14ac:dyDescent="0.45">
      <c r="A5" s="24"/>
      <c r="B5" s="115"/>
      <c r="C5" s="121"/>
      <c r="D5" s="38" t="s">
        <v>74</v>
      </c>
      <c r="E5" s="39">
        <v>17.25</v>
      </c>
      <c r="F5" s="110"/>
      <c r="G5" s="46"/>
      <c r="H5" s="93"/>
      <c r="I5" s="48" t="s">
        <v>16</v>
      </c>
      <c r="J5" s="3">
        <v>31.98</v>
      </c>
      <c r="K5" s="97"/>
      <c r="L5" s="101"/>
      <c r="N5" s="22"/>
      <c r="O5" s="18"/>
      <c r="P5" s="18"/>
      <c r="S5" s="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45"/>
      <c r="B6" s="119">
        <v>2</v>
      </c>
      <c r="C6" s="119">
        <v>50000</v>
      </c>
      <c r="D6" s="40" t="s">
        <v>111</v>
      </c>
      <c r="E6" s="37">
        <v>20.67</v>
      </c>
      <c r="F6" s="109">
        <f t="shared" ref="F6" si="1">AVERAGE(E6:E7)</f>
        <v>20.685000000000002</v>
      </c>
      <c r="G6" s="46"/>
      <c r="H6" s="95" t="s">
        <v>119</v>
      </c>
      <c r="I6" s="1" t="s">
        <v>77</v>
      </c>
      <c r="J6" s="4">
        <v>29.57</v>
      </c>
      <c r="K6" s="96">
        <f>AVERAGE(J6:J7)</f>
        <v>29.685000000000002</v>
      </c>
      <c r="L6" s="100">
        <f t="shared" ref="L6" si="2">POWER(10,(K6-37.08)/-3.468)</f>
        <v>135.62911913759399</v>
      </c>
      <c r="M6" s="1"/>
      <c r="N6" s="22"/>
      <c r="O6" s="19"/>
      <c r="P6" s="1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x14ac:dyDescent="0.35">
      <c r="A7" s="45"/>
      <c r="B7" s="116"/>
      <c r="C7" s="116"/>
      <c r="D7" s="41" t="s">
        <v>76</v>
      </c>
      <c r="E7" s="39">
        <v>20.7</v>
      </c>
      <c r="F7" s="110"/>
      <c r="G7" s="46"/>
      <c r="H7" s="93"/>
      <c r="I7" s="1" t="s">
        <v>17</v>
      </c>
      <c r="J7" s="4">
        <v>29.8</v>
      </c>
      <c r="K7" s="97"/>
      <c r="L7" s="101"/>
      <c r="M7" s="10"/>
      <c r="N7" s="22"/>
      <c r="O7" s="19"/>
      <c r="P7" s="19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x14ac:dyDescent="0.35">
      <c r="A8" s="24"/>
      <c r="B8" s="104">
        <v>3</v>
      </c>
      <c r="C8" s="117">
        <v>5000</v>
      </c>
      <c r="D8" s="26" t="s">
        <v>112</v>
      </c>
      <c r="E8" s="33">
        <v>24.56</v>
      </c>
      <c r="F8" s="113">
        <f t="shared" ref="F8" si="3">AVERAGE(E8:E9)</f>
        <v>24.265000000000001</v>
      </c>
      <c r="G8" s="47"/>
      <c r="H8" s="95" t="s">
        <v>120</v>
      </c>
      <c r="I8" s="51" t="s">
        <v>79</v>
      </c>
      <c r="J8" s="2">
        <v>19.48</v>
      </c>
      <c r="K8" s="96">
        <f>AVERAGE(J8:J9)</f>
        <v>19.465</v>
      </c>
      <c r="L8" s="100">
        <f t="shared" ref="L8" si="4">POWER(10,(K8-37.08)/-3.468)</f>
        <v>120031.82918976349</v>
      </c>
      <c r="M8" s="12"/>
      <c r="N8" s="26"/>
      <c r="O8" s="20"/>
      <c r="P8" s="20"/>
      <c r="S8" s="11"/>
      <c r="T8" s="11"/>
      <c r="U8" s="11"/>
      <c r="V8" s="12"/>
      <c r="W8" s="11"/>
      <c r="X8" s="12"/>
      <c r="Y8" s="12"/>
      <c r="Z8" s="11"/>
      <c r="AA8" s="11"/>
      <c r="AB8" s="12"/>
      <c r="AC8" s="12"/>
      <c r="AD8" s="12"/>
      <c r="AE8" s="11"/>
      <c r="AF8" s="12"/>
    </row>
    <row r="9" spans="1:32" ht="15" thickBot="1" x14ac:dyDescent="0.4">
      <c r="A9" s="24"/>
      <c r="B9" s="122"/>
      <c r="C9" s="118"/>
      <c r="D9" s="42" t="s">
        <v>78</v>
      </c>
      <c r="E9" s="43">
        <v>23.97</v>
      </c>
      <c r="F9" s="112"/>
      <c r="G9" s="26"/>
      <c r="H9" s="98"/>
      <c r="I9" s="52" t="s">
        <v>18</v>
      </c>
      <c r="J9" s="53">
        <v>19.45</v>
      </c>
      <c r="K9" s="99"/>
      <c r="L9" s="103"/>
      <c r="M9" s="14"/>
      <c r="N9" s="26"/>
      <c r="O9" s="20"/>
      <c r="P9" s="20"/>
      <c r="S9" s="11"/>
      <c r="T9" s="11"/>
      <c r="U9" s="11"/>
      <c r="V9" s="12"/>
      <c r="W9" s="11"/>
      <c r="X9" s="12"/>
      <c r="Y9" s="12"/>
      <c r="Z9" s="11"/>
      <c r="AA9" s="11"/>
      <c r="AB9" s="12"/>
      <c r="AC9" s="12"/>
      <c r="AD9" s="12"/>
      <c r="AE9" s="11"/>
      <c r="AF9" s="12"/>
    </row>
    <row r="10" spans="1:32" x14ac:dyDescent="0.35">
      <c r="A10" s="24"/>
      <c r="B10" s="104">
        <v>4</v>
      </c>
      <c r="C10" s="117">
        <v>500</v>
      </c>
      <c r="D10" s="26" t="s">
        <v>113</v>
      </c>
      <c r="E10" s="32">
        <v>27.8</v>
      </c>
      <c r="F10" s="111">
        <f t="shared" ref="F10" si="5">AVERAGE(E10:E11)</f>
        <v>27.725000000000001</v>
      </c>
      <c r="G10" s="22"/>
      <c r="H10" s="95" t="s">
        <v>121</v>
      </c>
      <c r="I10" s="51" t="s">
        <v>62</v>
      </c>
      <c r="J10" s="2">
        <v>20.67</v>
      </c>
      <c r="K10" s="96">
        <f>AVERAGE(J10:J11)</f>
        <v>20.664999999999999</v>
      </c>
      <c r="L10" s="126">
        <f t="shared" ref="L10" si="6">POWER(10,(K10-37.08)/-3.468)</f>
        <v>54109.766921347866</v>
      </c>
      <c r="M10" s="124">
        <f>L10*2</f>
        <v>108219.53384269573</v>
      </c>
      <c r="N10" s="23"/>
      <c r="O10" s="21"/>
      <c r="P10" s="21"/>
      <c r="S10" s="13"/>
      <c r="T10" s="1"/>
      <c r="U10" s="1"/>
      <c r="V10" s="14"/>
      <c r="W10" s="5"/>
      <c r="X10" s="14"/>
      <c r="Y10" s="14"/>
      <c r="Z10" s="16"/>
      <c r="AA10" s="16"/>
      <c r="AB10" s="14"/>
      <c r="AC10" s="14"/>
      <c r="AD10" s="15"/>
      <c r="AE10" s="14"/>
      <c r="AF10" s="14"/>
    </row>
    <row r="11" spans="1:32" ht="15" thickBot="1" x14ac:dyDescent="0.4">
      <c r="A11" s="24"/>
      <c r="B11" s="122"/>
      <c r="C11" s="118"/>
      <c r="D11" s="42" t="s">
        <v>80</v>
      </c>
      <c r="E11" s="39">
        <v>27.65</v>
      </c>
      <c r="F11" s="112"/>
      <c r="G11" s="22"/>
      <c r="H11" s="98"/>
      <c r="I11" s="52" t="s">
        <v>70</v>
      </c>
      <c r="J11" s="53">
        <v>20.66</v>
      </c>
      <c r="K11" s="99"/>
      <c r="L11" s="127"/>
      <c r="M11" s="125"/>
      <c r="N11" s="23"/>
      <c r="O11" s="21"/>
      <c r="P11" s="21"/>
      <c r="S11" s="13"/>
      <c r="T11" s="1"/>
      <c r="U11" s="1"/>
      <c r="V11" s="14"/>
      <c r="W11" s="5"/>
      <c r="X11" s="14"/>
      <c r="Y11" s="14"/>
      <c r="Z11" s="16"/>
      <c r="AA11" s="16"/>
      <c r="AB11" s="14"/>
      <c r="AC11" s="14"/>
      <c r="AD11" s="15"/>
      <c r="AE11" s="14"/>
      <c r="AF11" s="14"/>
    </row>
    <row r="12" spans="1:32" x14ac:dyDescent="0.35">
      <c r="A12" s="24"/>
      <c r="B12" s="104">
        <v>5</v>
      </c>
      <c r="C12" s="106">
        <v>50</v>
      </c>
      <c r="D12" s="22" t="s">
        <v>114</v>
      </c>
      <c r="E12" s="32">
        <v>31.13</v>
      </c>
      <c r="F12" s="111">
        <f t="shared" ref="F12" si="7">AVERAGE(E12:E13)</f>
        <v>31.189999999999998</v>
      </c>
      <c r="G12" s="22"/>
      <c r="H12" s="92" t="s">
        <v>122</v>
      </c>
      <c r="I12" s="1" t="s">
        <v>81</v>
      </c>
      <c r="J12" s="4">
        <v>30.93</v>
      </c>
      <c r="K12" s="108">
        <f>AVERAGE(J12:J13)</f>
        <v>30.754999999999999</v>
      </c>
      <c r="L12" s="123">
        <f t="shared" ref="L12" si="8">POWER(10,(K12-37.08)/-3.468)</f>
        <v>66.65270240657145</v>
      </c>
      <c r="M12" s="14"/>
      <c r="N12" s="23"/>
      <c r="O12" s="21"/>
      <c r="P12" s="21"/>
      <c r="S12" s="13"/>
      <c r="T12" s="1"/>
      <c r="U12" s="1"/>
      <c r="V12" s="14"/>
      <c r="W12" s="5"/>
      <c r="X12" s="14"/>
      <c r="Y12" s="14"/>
      <c r="Z12" s="16"/>
      <c r="AA12" s="16"/>
      <c r="AB12" s="14"/>
      <c r="AC12" s="14"/>
      <c r="AD12" s="15"/>
      <c r="AE12" s="14"/>
      <c r="AF12" s="14"/>
    </row>
    <row r="13" spans="1:32" x14ac:dyDescent="0.35">
      <c r="A13" s="24"/>
      <c r="B13" s="122"/>
      <c r="C13" s="116"/>
      <c r="D13" s="44" t="s">
        <v>82</v>
      </c>
      <c r="E13" s="39">
        <v>31.25</v>
      </c>
      <c r="F13" s="112"/>
      <c r="G13" s="22"/>
      <c r="H13" s="93"/>
      <c r="I13" s="48" t="s">
        <v>19</v>
      </c>
      <c r="J13" s="3">
        <v>30.58</v>
      </c>
      <c r="K13" s="97"/>
      <c r="L13" s="101"/>
      <c r="M13" s="14"/>
      <c r="N13" s="23"/>
      <c r="O13" s="21"/>
      <c r="P13" s="21"/>
      <c r="S13" s="13"/>
      <c r="T13" s="1"/>
      <c r="U13" s="1"/>
      <c r="V13" s="14"/>
      <c r="W13" s="5"/>
      <c r="X13" s="14"/>
      <c r="Y13" s="14"/>
      <c r="Z13" s="16"/>
      <c r="AA13" s="16"/>
      <c r="AB13" s="14"/>
      <c r="AC13" s="14"/>
      <c r="AD13" s="15"/>
      <c r="AE13" s="14"/>
      <c r="AF13" s="14"/>
    </row>
    <row r="14" spans="1:32" x14ac:dyDescent="0.35">
      <c r="A14" s="24"/>
      <c r="B14" s="104">
        <v>6</v>
      </c>
      <c r="C14" s="106">
        <v>5</v>
      </c>
      <c r="D14" s="22" t="s">
        <v>115</v>
      </c>
      <c r="E14" s="32">
        <v>33.979999999999997</v>
      </c>
      <c r="F14" s="106">
        <f t="shared" ref="F14" si="9">AVERAGE(E14:E15)</f>
        <v>34.664999999999999</v>
      </c>
      <c r="G14" s="22"/>
      <c r="H14" s="95" t="s">
        <v>123</v>
      </c>
      <c r="I14" s="1" t="s">
        <v>83</v>
      </c>
      <c r="J14" s="4">
        <v>28.3</v>
      </c>
      <c r="K14" s="96">
        <f>AVERAGE(J14:J15)</f>
        <v>28.245000000000001</v>
      </c>
      <c r="L14" s="100">
        <f t="shared" ref="L14" si="10">POWER(10,(K14-37.08)/-3.468)</f>
        <v>352.84003352589662</v>
      </c>
      <c r="M14" s="14"/>
      <c r="N14" s="23"/>
      <c r="O14" s="21"/>
      <c r="P14" s="21"/>
      <c r="S14" s="13"/>
      <c r="T14" s="1"/>
      <c r="U14" s="1"/>
      <c r="V14" s="14"/>
      <c r="W14" s="5"/>
      <c r="X14" s="14"/>
      <c r="Y14" s="14"/>
      <c r="Z14" s="16"/>
      <c r="AA14" s="16"/>
      <c r="AB14" s="14"/>
      <c r="AC14" s="14"/>
      <c r="AD14" s="15"/>
      <c r="AE14" s="14"/>
      <c r="AF14" s="14"/>
    </row>
    <row r="15" spans="1:32" ht="15" thickBot="1" x14ac:dyDescent="0.4">
      <c r="A15" s="24"/>
      <c r="B15" s="105"/>
      <c r="C15" s="107"/>
      <c r="D15" s="31" t="s">
        <v>84</v>
      </c>
      <c r="E15" s="34">
        <v>35.35</v>
      </c>
      <c r="F15" s="107"/>
      <c r="G15" s="22"/>
      <c r="H15" s="93"/>
      <c r="I15" s="1" t="s">
        <v>20</v>
      </c>
      <c r="J15" s="4">
        <v>28.19</v>
      </c>
      <c r="K15" s="97"/>
      <c r="L15" s="101"/>
      <c r="M15" s="14"/>
      <c r="N15" s="23"/>
      <c r="O15" s="21"/>
      <c r="P15" s="21"/>
      <c r="S15" s="13"/>
      <c r="T15" s="1"/>
      <c r="U15" s="1"/>
      <c r="V15" s="14"/>
      <c r="W15" s="5"/>
      <c r="X15" s="14"/>
      <c r="Y15" s="14"/>
      <c r="Z15" s="16"/>
      <c r="AA15" s="16"/>
      <c r="AB15" s="14"/>
      <c r="AC15" s="14"/>
      <c r="AD15" s="15"/>
      <c r="AE15" s="14"/>
      <c r="AF15" s="14"/>
    </row>
    <row r="16" spans="1:32" x14ac:dyDescent="0.35">
      <c r="A16" s="24"/>
      <c r="B16" s="104" t="s">
        <v>49</v>
      </c>
      <c r="C16" s="106">
        <v>0</v>
      </c>
      <c r="D16" s="22" t="s">
        <v>116</v>
      </c>
      <c r="E16" s="32">
        <v>40</v>
      </c>
      <c r="F16" s="106">
        <f t="shared" ref="F16" si="11">AVERAGE(E16:E17)</f>
        <v>40</v>
      </c>
      <c r="G16" s="22"/>
      <c r="H16" s="95" t="s">
        <v>124</v>
      </c>
      <c r="I16" s="51" t="s">
        <v>85</v>
      </c>
      <c r="J16" s="2">
        <v>20.97</v>
      </c>
      <c r="K16" s="96">
        <f>AVERAGE(J16:J17)</f>
        <v>20.96</v>
      </c>
      <c r="L16" s="100">
        <f t="shared" ref="L16" si="12">POWER(10,(K16-37.08)/-3.468)</f>
        <v>44484.85978952593</v>
      </c>
      <c r="M16" s="14"/>
      <c r="N16" s="23"/>
      <c r="O16" s="21"/>
      <c r="P16" s="21"/>
      <c r="S16" s="13"/>
      <c r="T16" s="1"/>
      <c r="U16" s="1"/>
      <c r="V16" s="14"/>
      <c r="W16" s="5"/>
      <c r="X16" s="14"/>
      <c r="Y16" s="14"/>
      <c r="Z16" s="16"/>
      <c r="AA16" s="16"/>
      <c r="AB16" s="14"/>
      <c r="AC16" s="14"/>
      <c r="AD16" s="15"/>
      <c r="AE16" s="14"/>
      <c r="AF16" s="14"/>
    </row>
    <row r="17" spans="1:32" ht="15" thickBot="1" x14ac:dyDescent="0.4">
      <c r="A17" s="24"/>
      <c r="B17" s="105"/>
      <c r="C17" s="107"/>
      <c r="D17" s="31" t="s">
        <v>86</v>
      </c>
      <c r="E17" s="34">
        <v>40</v>
      </c>
      <c r="F17" s="107"/>
      <c r="G17" s="22"/>
      <c r="H17" s="98"/>
      <c r="I17" s="52" t="s">
        <v>21</v>
      </c>
      <c r="J17" s="53">
        <v>20.95</v>
      </c>
      <c r="K17" s="99"/>
      <c r="L17" s="103"/>
      <c r="M17" s="14"/>
      <c r="N17" s="23"/>
      <c r="O17" s="21"/>
      <c r="P17" s="21"/>
      <c r="S17" s="13"/>
      <c r="T17" s="1"/>
      <c r="U17" s="1"/>
      <c r="V17" s="14"/>
      <c r="W17" s="5"/>
      <c r="X17" s="14"/>
      <c r="Y17" s="14"/>
      <c r="Z17" s="16"/>
      <c r="AA17" s="16"/>
      <c r="AB17" s="14"/>
      <c r="AC17" s="14"/>
      <c r="AD17" s="15"/>
      <c r="AE17" s="14"/>
      <c r="AF17" s="14"/>
    </row>
    <row r="18" spans="1:32" x14ac:dyDescent="0.35">
      <c r="A18" s="24"/>
      <c r="B18" s="26"/>
      <c r="C18" s="22"/>
      <c r="D18" s="22"/>
      <c r="E18" s="23"/>
      <c r="F18" s="22"/>
      <c r="G18" s="23"/>
      <c r="H18" s="95" t="s">
        <v>109</v>
      </c>
      <c r="I18" s="51" t="s">
        <v>63</v>
      </c>
      <c r="J18" s="2">
        <v>22.47</v>
      </c>
      <c r="K18" s="96">
        <f>AVERAGE(J18:J19)</f>
        <v>22.259999999999998</v>
      </c>
      <c r="L18" s="126">
        <f t="shared" ref="L18" si="13">POWER(10,(K18-37.08)/-3.468)</f>
        <v>18765.338435616803</v>
      </c>
      <c r="M18" s="124">
        <f>L18*2</f>
        <v>37530.676871233605</v>
      </c>
      <c r="N18" s="21"/>
      <c r="O18" s="21"/>
      <c r="R18" s="13"/>
      <c r="S18" s="1"/>
      <c r="T18" s="1"/>
      <c r="U18" s="14"/>
      <c r="V18" s="5"/>
      <c r="W18" s="14"/>
      <c r="X18" s="14"/>
      <c r="Y18" s="16"/>
      <c r="Z18" s="16"/>
      <c r="AA18" s="14"/>
      <c r="AB18" s="14"/>
      <c r="AC18" s="15"/>
      <c r="AD18" s="14"/>
      <c r="AE18" s="14"/>
    </row>
    <row r="19" spans="1:32" ht="15" thickBot="1" x14ac:dyDescent="0.4">
      <c r="A19" s="24"/>
      <c r="B19" s="26" t="s">
        <v>22</v>
      </c>
      <c r="C19" s="27" t="s">
        <v>117</v>
      </c>
      <c r="D19" s="22"/>
      <c r="E19" s="23"/>
      <c r="F19" s="22"/>
      <c r="G19" s="23"/>
      <c r="H19" s="98"/>
      <c r="I19" s="52" t="s">
        <v>87</v>
      </c>
      <c r="J19" s="53">
        <v>22.05</v>
      </c>
      <c r="K19" s="99"/>
      <c r="L19" s="127"/>
      <c r="M19" s="125"/>
      <c r="N19" s="21"/>
      <c r="O19" s="21"/>
      <c r="R19" s="13"/>
      <c r="S19" s="1"/>
      <c r="T19" s="1"/>
      <c r="U19" s="14"/>
      <c r="V19" s="5"/>
      <c r="W19" s="14"/>
      <c r="X19" s="14"/>
      <c r="Y19" s="16"/>
      <c r="Z19" s="16"/>
      <c r="AA19" s="14"/>
      <c r="AB19" s="14"/>
      <c r="AC19" s="15"/>
      <c r="AD19" s="14"/>
      <c r="AE19" s="14"/>
    </row>
    <row r="20" spans="1:32" x14ac:dyDescent="0.35">
      <c r="B20" s="17" t="s">
        <v>72</v>
      </c>
      <c r="C20" s="60">
        <v>0.99990000000000001</v>
      </c>
      <c r="D20" s="1"/>
      <c r="E20" s="15"/>
      <c r="F20" s="5"/>
      <c r="G20" s="15"/>
      <c r="H20" s="88" t="s">
        <v>3</v>
      </c>
      <c r="I20" s="59" t="s">
        <v>23</v>
      </c>
      <c r="J20" s="50">
        <v>40</v>
      </c>
      <c r="K20" s="90">
        <f t="shared" ref="K20" si="14">GEOMEAN(J21,J20)</f>
        <v>40</v>
      </c>
      <c r="L20" s="123">
        <f t="shared" ref="L20" si="15">POWER(10,(K20-37.08)/-3.468)</f>
        <v>0.14388520756589399</v>
      </c>
      <c r="N20" s="15"/>
      <c r="O20" s="15"/>
      <c r="R20" s="5"/>
      <c r="S20" s="1"/>
      <c r="T20" s="14"/>
      <c r="U20" s="14"/>
      <c r="V20" s="15"/>
      <c r="W20" s="14"/>
      <c r="X20" s="14"/>
    </row>
    <row r="21" spans="1:32" x14ac:dyDescent="0.35">
      <c r="B21" s="7"/>
      <c r="H21" s="89"/>
      <c r="I21" s="59" t="s">
        <v>24</v>
      </c>
      <c r="J21" s="50">
        <v>40</v>
      </c>
      <c r="K21" s="91"/>
      <c r="L21" s="101"/>
      <c r="T21"/>
      <c r="U21"/>
      <c r="W21"/>
      <c r="X21"/>
    </row>
    <row r="22" spans="1:32" x14ac:dyDescent="0.35">
      <c r="H22" s="92" t="s">
        <v>4</v>
      </c>
      <c r="I22" s="28" t="s">
        <v>125</v>
      </c>
      <c r="J22" s="9">
        <v>40</v>
      </c>
      <c r="K22" s="94">
        <f t="shared" ref="K22" si="16">GEOMEAN(J23,J22)</f>
        <v>40</v>
      </c>
      <c r="L22" s="100">
        <f t="shared" ref="L22" si="17">POWER(10,(K22-37.08)/-3.468)</f>
        <v>0.14388520756589399</v>
      </c>
      <c r="N22" s="1"/>
      <c r="O22" s="1"/>
    </row>
    <row r="23" spans="1:32" ht="14.5" customHeight="1" x14ac:dyDescent="0.35">
      <c r="H23" s="93"/>
      <c r="I23" s="58" t="s">
        <v>25</v>
      </c>
      <c r="J23" s="49">
        <v>40</v>
      </c>
      <c r="K23" s="91"/>
      <c r="L23" s="101"/>
      <c r="N23" s="10"/>
      <c r="O23" s="10"/>
      <c r="P23" s="10"/>
      <c r="Q23" s="10"/>
    </row>
    <row r="24" spans="1:32" x14ac:dyDescent="0.35">
      <c r="N24" s="12"/>
      <c r="O24" s="11"/>
      <c r="P24" s="11"/>
      <c r="Q24" s="12"/>
    </row>
    <row r="25" spans="1:32" ht="14.5" customHeight="1" x14ac:dyDescent="0.35">
      <c r="H25" s="13"/>
      <c r="I25" s="1"/>
      <c r="J25" s="1"/>
      <c r="K25" s="14"/>
      <c r="L25" s="5"/>
      <c r="N25" s="14"/>
      <c r="O25" s="16"/>
      <c r="P25" s="16"/>
      <c r="Q25" s="14"/>
    </row>
    <row r="26" spans="1:32" x14ac:dyDescent="0.35">
      <c r="H26" s="13"/>
      <c r="I26" s="1"/>
      <c r="J26" s="1"/>
      <c r="K26" s="14"/>
      <c r="L26" s="5"/>
      <c r="N26" s="14"/>
      <c r="O26" s="16"/>
      <c r="P26" s="16"/>
      <c r="Q26" s="14"/>
    </row>
    <row r="27" spans="1:32" ht="14.5" customHeight="1" x14ac:dyDescent="0.35">
      <c r="H27" s="7"/>
      <c r="N27" s="14"/>
      <c r="O27" s="16"/>
      <c r="P27" s="16"/>
      <c r="Q27" s="14"/>
    </row>
    <row r="28" spans="1:32" x14ac:dyDescent="0.35">
      <c r="N28" s="14"/>
      <c r="O28" s="16"/>
      <c r="P28" s="16"/>
      <c r="Q28" s="14"/>
    </row>
    <row r="29" spans="1:32" ht="14.5" customHeight="1" x14ac:dyDescent="0.35">
      <c r="N29" s="14"/>
      <c r="O29" s="16"/>
      <c r="P29" s="16"/>
      <c r="Q29" s="14"/>
    </row>
    <row r="30" spans="1:32" x14ac:dyDescent="0.35">
      <c r="N30" s="14"/>
      <c r="O30" s="16"/>
      <c r="P30" s="16"/>
      <c r="Q30" s="14"/>
    </row>
    <row r="31" spans="1:32" x14ac:dyDescent="0.35">
      <c r="N31" s="14"/>
      <c r="O31" s="5"/>
      <c r="P31" s="1"/>
      <c r="Q31" s="14"/>
    </row>
    <row r="32" spans="1:32" x14ac:dyDescent="0.35">
      <c r="N32" s="14"/>
      <c r="O32" s="5"/>
      <c r="P32" s="1"/>
      <c r="Q32" s="14"/>
    </row>
    <row r="33" spans="14:17" x14ac:dyDescent="0.35">
      <c r="N33" s="14"/>
      <c r="O33" s="5"/>
      <c r="P33" s="1"/>
      <c r="Q33" s="14"/>
    </row>
    <row r="34" spans="14:17" x14ac:dyDescent="0.35">
      <c r="N34" s="14"/>
      <c r="O34" s="5"/>
      <c r="P34" s="1"/>
      <c r="Q34" s="14"/>
    </row>
    <row r="36" spans="14:17" ht="14.5" customHeight="1" x14ac:dyDescent="0.35"/>
    <row r="38" spans="14:17" ht="14.5" customHeight="1" x14ac:dyDescent="0.35"/>
  </sheetData>
  <mergeCells count="53">
    <mergeCell ref="H22:H23"/>
    <mergeCell ref="K22:K23"/>
    <mergeCell ref="L22:L23"/>
    <mergeCell ref="H18:H19"/>
    <mergeCell ref="K18:K19"/>
    <mergeCell ref="L18:L19"/>
    <mergeCell ref="M18:M19"/>
    <mergeCell ref="H20:H21"/>
    <mergeCell ref="K20:K21"/>
    <mergeCell ref="L20:L21"/>
    <mergeCell ref="H14:H15"/>
    <mergeCell ref="K14:K15"/>
    <mergeCell ref="L14:L15"/>
    <mergeCell ref="H16:H17"/>
    <mergeCell ref="K16:K17"/>
    <mergeCell ref="L16:L17"/>
    <mergeCell ref="H10:H11"/>
    <mergeCell ref="K10:K11"/>
    <mergeCell ref="L10:L11"/>
    <mergeCell ref="M10:M11"/>
    <mergeCell ref="H12:H13"/>
    <mergeCell ref="K12:K13"/>
    <mergeCell ref="L12:L13"/>
    <mergeCell ref="H6:H7"/>
    <mergeCell ref="K6:K7"/>
    <mergeCell ref="L6:L7"/>
    <mergeCell ref="H8:H9"/>
    <mergeCell ref="K8:K9"/>
    <mergeCell ref="L8:L9"/>
    <mergeCell ref="H4:H5"/>
    <mergeCell ref="K4:K5"/>
    <mergeCell ref="L4:L5"/>
    <mergeCell ref="B16:B17"/>
    <mergeCell ref="C16:C17"/>
    <mergeCell ref="F16:F17"/>
    <mergeCell ref="B14:B15"/>
    <mergeCell ref="C14:C15"/>
    <mergeCell ref="F14:F15"/>
    <mergeCell ref="B12:B13"/>
    <mergeCell ref="C12:C13"/>
    <mergeCell ref="F12:F13"/>
    <mergeCell ref="B10:B11"/>
    <mergeCell ref="C10:C11"/>
    <mergeCell ref="F10:F11"/>
    <mergeCell ref="B8:B9"/>
    <mergeCell ref="B4:B5"/>
    <mergeCell ref="C4:C5"/>
    <mergeCell ref="F4:F5"/>
    <mergeCell ref="C8:C9"/>
    <mergeCell ref="F8:F9"/>
    <mergeCell ref="B6:B7"/>
    <mergeCell ref="C6:C7"/>
    <mergeCell ref="F6:F7"/>
  </mergeCells>
  <pageMargins left="0.25" right="0.25" top="0.75" bottom="0.75" header="0.3" footer="0.3"/>
  <pageSetup paperSize="9" scale="78" fitToHeight="0" orientation="portrait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EC1CA-D50A-47F6-841C-0AFF06CD4DE4}">
  <sheetPr>
    <pageSetUpPr fitToPage="1"/>
  </sheetPr>
  <dimension ref="A1:AF43"/>
  <sheetViews>
    <sheetView zoomScale="41" zoomScaleNormal="100" workbookViewId="0">
      <selection activeCell="H3" sqref="H1:M1048576"/>
    </sheetView>
  </sheetViews>
  <sheetFormatPr defaultRowHeight="14.5" x14ac:dyDescent="0.35"/>
  <cols>
    <col min="1" max="1" width="8.7265625" style="6"/>
    <col min="2" max="2" width="13.453125" style="6" customWidth="1"/>
    <col min="3" max="3" width="12.7265625" style="6" customWidth="1"/>
    <col min="4" max="4" width="9.90625" style="6" customWidth="1"/>
    <col min="5" max="6" width="11.54296875" style="6" customWidth="1"/>
    <col min="7" max="7" width="7.26953125" style="6" customWidth="1"/>
    <col min="8" max="8" width="12.6328125" style="6" customWidth="1"/>
    <col min="9" max="11" width="8.7265625" style="6"/>
    <col min="12" max="12" width="13.6328125" style="6" customWidth="1"/>
    <col min="13" max="13" width="13.81640625" style="6" customWidth="1"/>
    <col min="14" max="14" width="9.7265625" style="6" customWidth="1"/>
    <col min="15" max="15" width="11.08984375" style="6" customWidth="1"/>
    <col min="16" max="16" width="10.36328125" style="6" customWidth="1"/>
    <col min="17" max="17" width="8.7265625" style="6"/>
    <col min="18" max="18" width="13.1796875" style="6" customWidth="1"/>
    <col min="19" max="22" width="8.7265625" style="6"/>
    <col min="23" max="23" width="14.54296875" style="6" bestFit="1" customWidth="1"/>
    <col min="24" max="31" width="8.7265625" style="6"/>
    <col min="32" max="32" width="9.7265625" style="6" customWidth="1"/>
    <col min="33" max="16384" width="8.7265625" style="6"/>
  </cols>
  <sheetData>
    <row r="1" spans="1:32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2" ht="14.5" customHeight="1" thickBot="1" x14ac:dyDescent="0.4">
      <c r="A2" s="24"/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</row>
    <row r="3" spans="1:32" ht="67" customHeight="1" thickBot="1" x14ac:dyDescent="0.4">
      <c r="A3" s="24"/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  <c r="N3" s="24"/>
    </row>
    <row r="4" spans="1:32" ht="14.5" customHeight="1" x14ac:dyDescent="0.45">
      <c r="A4" s="24"/>
      <c r="B4" s="114">
        <v>1</v>
      </c>
      <c r="C4" s="120">
        <v>500000</v>
      </c>
      <c r="D4" s="36" t="s">
        <v>110</v>
      </c>
      <c r="E4" s="37">
        <v>17.52</v>
      </c>
      <c r="F4" s="109">
        <f>AVERAGE(E4:E5)</f>
        <v>17.384999999999998</v>
      </c>
      <c r="G4" s="46"/>
      <c r="H4" s="92" t="s">
        <v>50</v>
      </c>
      <c r="I4" s="1" t="s">
        <v>26</v>
      </c>
      <c r="J4" s="4">
        <v>28.34</v>
      </c>
      <c r="K4" s="108">
        <f>AVERAGE(J4:J5)</f>
        <v>28.43</v>
      </c>
      <c r="L4" s="102">
        <f>POWER(10,(K4-37.08)/-3.468)</f>
        <v>312.05632333913303</v>
      </c>
      <c r="M4" s="22"/>
      <c r="N4" s="22"/>
      <c r="O4" s="18"/>
      <c r="P4" s="18"/>
      <c r="S4" s="8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4.5" customHeight="1" x14ac:dyDescent="0.45">
      <c r="A5" s="24"/>
      <c r="B5" s="115"/>
      <c r="C5" s="121"/>
      <c r="D5" s="38" t="s">
        <v>74</v>
      </c>
      <c r="E5" s="39">
        <v>17.25</v>
      </c>
      <c r="F5" s="110"/>
      <c r="G5" s="46"/>
      <c r="H5" s="93"/>
      <c r="I5" s="48" t="s">
        <v>27</v>
      </c>
      <c r="J5" s="3">
        <v>28.52</v>
      </c>
      <c r="K5" s="97"/>
      <c r="L5" s="102"/>
      <c r="M5" s="22"/>
      <c r="N5" s="22"/>
      <c r="O5" s="18"/>
      <c r="P5" s="18"/>
      <c r="S5" s="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45"/>
      <c r="B6" s="119">
        <v>2</v>
      </c>
      <c r="C6" s="119">
        <v>50000</v>
      </c>
      <c r="D6" s="40" t="s">
        <v>111</v>
      </c>
      <c r="E6" s="37">
        <v>20.67</v>
      </c>
      <c r="F6" s="109">
        <f t="shared" ref="F6" si="0">AVERAGE(E6:E7)</f>
        <v>20.685000000000002</v>
      </c>
      <c r="G6" s="46"/>
      <c r="H6" s="95" t="s">
        <v>51</v>
      </c>
      <c r="I6" s="1" t="s">
        <v>28</v>
      </c>
      <c r="J6" s="4">
        <v>24.58</v>
      </c>
      <c r="K6" s="96">
        <f>AVERAGE(J6:J7)</f>
        <v>24.625</v>
      </c>
      <c r="L6" s="100">
        <f t="shared" ref="L6" si="1">POWER(10,(K6-37.08)/-3.468)</f>
        <v>3903.0772872086941</v>
      </c>
      <c r="M6" s="22"/>
      <c r="N6" s="22"/>
      <c r="O6" s="19"/>
      <c r="P6" s="1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x14ac:dyDescent="0.35">
      <c r="A7" s="45"/>
      <c r="B7" s="116"/>
      <c r="C7" s="116"/>
      <c r="D7" s="41" t="s">
        <v>76</v>
      </c>
      <c r="E7" s="39">
        <v>20.7</v>
      </c>
      <c r="F7" s="110"/>
      <c r="G7" s="46"/>
      <c r="H7" s="93"/>
      <c r="I7" s="1" t="s">
        <v>29</v>
      </c>
      <c r="J7" s="4">
        <v>24.67</v>
      </c>
      <c r="K7" s="97"/>
      <c r="L7" s="101"/>
      <c r="M7" s="22"/>
      <c r="N7" s="22"/>
      <c r="O7" s="19"/>
      <c r="P7" s="19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x14ac:dyDescent="0.35">
      <c r="A8" s="24"/>
      <c r="B8" s="104">
        <v>3</v>
      </c>
      <c r="C8" s="117">
        <v>5000</v>
      </c>
      <c r="D8" s="26" t="s">
        <v>112</v>
      </c>
      <c r="E8" s="33">
        <v>24.56</v>
      </c>
      <c r="F8" s="113">
        <f t="shared" ref="F8" si="2">AVERAGE(E8:E9)</f>
        <v>24.265000000000001</v>
      </c>
      <c r="G8" s="47"/>
      <c r="H8" s="95" t="s">
        <v>52</v>
      </c>
      <c r="I8" s="51" t="s">
        <v>30</v>
      </c>
      <c r="J8" s="2">
        <v>15.52</v>
      </c>
      <c r="K8" s="96">
        <f>AVERAGE(J8:J9)</f>
        <v>15.469999999999999</v>
      </c>
      <c r="L8" s="100">
        <f t="shared" ref="L8" si="3">POWER(10,(K8-37.08)/-3.468)</f>
        <v>1703166.9019585846</v>
      </c>
      <c r="M8" s="26"/>
      <c r="N8" s="26"/>
      <c r="O8" s="20"/>
      <c r="P8" s="20"/>
      <c r="S8" s="11"/>
      <c r="T8" s="11"/>
      <c r="U8" s="11"/>
      <c r="V8" s="12"/>
      <c r="W8" s="11"/>
      <c r="X8" s="12"/>
      <c r="Y8" s="12"/>
      <c r="Z8" s="11"/>
      <c r="AA8" s="11"/>
      <c r="AB8" s="12"/>
      <c r="AC8" s="12"/>
      <c r="AD8" s="12"/>
      <c r="AE8" s="11"/>
      <c r="AF8" s="12"/>
    </row>
    <row r="9" spans="1:32" ht="15" thickBot="1" x14ac:dyDescent="0.4">
      <c r="A9" s="24"/>
      <c r="B9" s="122"/>
      <c r="C9" s="118"/>
      <c r="D9" s="42" t="s">
        <v>78</v>
      </c>
      <c r="E9" s="43">
        <v>23.97</v>
      </c>
      <c r="F9" s="112"/>
      <c r="G9" s="26"/>
      <c r="H9" s="98"/>
      <c r="I9" s="52" t="s">
        <v>31</v>
      </c>
      <c r="J9" s="53">
        <v>15.42</v>
      </c>
      <c r="K9" s="99"/>
      <c r="L9" s="103"/>
      <c r="M9" s="26"/>
      <c r="N9" s="26"/>
      <c r="O9" s="20"/>
      <c r="P9" s="20"/>
      <c r="S9" s="11"/>
      <c r="T9" s="11"/>
      <c r="U9" s="11"/>
      <c r="V9" s="12"/>
      <c r="W9" s="11"/>
      <c r="X9" s="12"/>
      <c r="Y9" s="12"/>
      <c r="Z9" s="11"/>
      <c r="AA9" s="11"/>
      <c r="AB9" s="12"/>
      <c r="AC9" s="12"/>
      <c r="AD9" s="12"/>
      <c r="AE9" s="11"/>
      <c r="AF9" s="12"/>
    </row>
    <row r="10" spans="1:32" x14ac:dyDescent="0.35">
      <c r="A10" s="24"/>
      <c r="B10" s="104">
        <v>4</v>
      </c>
      <c r="C10" s="117">
        <v>500</v>
      </c>
      <c r="D10" s="26" t="s">
        <v>113</v>
      </c>
      <c r="E10" s="32">
        <v>27.8</v>
      </c>
      <c r="F10" s="111">
        <f t="shared" ref="F10" si="4">AVERAGE(E10:E11)</f>
        <v>27.725000000000001</v>
      </c>
      <c r="G10" s="22"/>
      <c r="H10" s="95" t="s">
        <v>106</v>
      </c>
      <c r="I10" s="51" t="s">
        <v>64</v>
      </c>
      <c r="J10" s="2">
        <v>16.489999999999998</v>
      </c>
      <c r="K10" s="96">
        <f>AVERAGE(J10:J11)</f>
        <v>16.53</v>
      </c>
      <c r="L10" s="126">
        <f t="shared" ref="L10" si="5">POWER(10,(K10-37.08)/-3.468)</f>
        <v>842569.11623793584</v>
      </c>
      <c r="M10" s="124">
        <f>L10*2</f>
        <v>1685138.2324758717</v>
      </c>
      <c r="N10" s="23"/>
      <c r="O10" s="21"/>
      <c r="P10" s="21"/>
      <c r="S10" s="13"/>
      <c r="T10" s="1"/>
      <c r="U10" s="1"/>
      <c r="V10" s="14"/>
      <c r="W10" s="5"/>
      <c r="X10" s="14"/>
      <c r="Y10" s="14"/>
      <c r="Z10" s="16"/>
      <c r="AA10" s="16"/>
      <c r="AB10" s="14"/>
      <c r="AC10" s="14"/>
      <c r="AD10" s="15"/>
      <c r="AE10" s="14"/>
      <c r="AF10" s="14"/>
    </row>
    <row r="11" spans="1:32" ht="15" thickBot="1" x14ac:dyDescent="0.4">
      <c r="A11" s="24"/>
      <c r="B11" s="122"/>
      <c r="C11" s="118"/>
      <c r="D11" s="42" t="s">
        <v>80</v>
      </c>
      <c r="E11" s="39">
        <v>27.65</v>
      </c>
      <c r="F11" s="112"/>
      <c r="G11" s="22"/>
      <c r="H11" s="98"/>
      <c r="I11" s="52" t="s">
        <v>89</v>
      </c>
      <c r="J11" s="53">
        <v>16.57</v>
      </c>
      <c r="K11" s="99"/>
      <c r="L11" s="127"/>
      <c r="M11" s="125"/>
      <c r="N11" s="23"/>
      <c r="O11" s="21"/>
      <c r="P11" s="21"/>
      <c r="S11" s="13"/>
      <c r="T11" s="1"/>
      <c r="U11" s="1"/>
      <c r="V11" s="14"/>
      <c r="W11" s="5"/>
      <c r="X11" s="14"/>
      <c r="Y11" s="14"/>
      <c r="Z11" s="16"/>
      <c r="AA11" s="16"/>
      <c r="AB11" s="14"/>
      <c r="AC11" s="14"/>
      <c r="AD11" s="15"/>
      <c r="AE11" s="14"/>
      <c r="AF11" s="14"/>
    </row>
    <row r="12" spans="1:32" x14ac:dyDescent="0.35">
      <c r="A12" s="24"/>
      <c r="B12" s="104">
        <v>5</v>
      </c>
      <c r="C12" s="106">
        <v>50</v>
      </c>
      <c r="D12" s="22" t="s">
        <v>114</v>
      </c>
      <c r="E12" s="32">
        <v>31.13</v>
      </c>
      <c r="F12" s="111">
        <f t="shared" ref="F12" si="6">AVERAGE(E12:E13)</f>
        <v>31.189999999999998</v>
      </c>
      <c r="G12" s="22"/>
      <c r="H12" s="92" t="s">
        <v>53</v>
      </c>
      <c r="I12" s="1" t="s">
        <v>32</v>
      </c>
      <c r="J12" s="4">
        <v>26.99</v>
      </c>
      <c r="K12" s="108">
        <f>AVERAGE(J12:J13)</f>
        <v>27.004999999999999</v>
      </c>
      <c r="L12" s="123">
        <f t="shared" ref="L12" si="7">POWER(10,(K12-37.08)/-3.468)</f>
        <v>803.7715708956074</v>
      </c>
      <c r="M12" s="23"/>
      <c r="N12" s="23"/>
      <c r="O12" s="21"/>
      <c r="P12" s="21"/>
      <c r="S12" s="13"/>
      <c r="T12" s="1"/>
      <c r="U12" s="1"/>
      <c r="V12" s="14"/>
      <c r="W12" s="5"/>
      <c r="X12" s="14"/>
      <c r="Y12" s="14"/>
      <c r="Z12" s="16"/>
      <c r="AA12" s="16"/>
      <c r="AB12" s="14"/>
      <c r="AC12" s="14"/>
      <c r="AD12" s="15"/>
      <c r="AE12" s="14"/>
      <c r="AF12" s="14"/>
    </row>
    <row r="13" spans="1:32" x14ac:dyDescent="0.35">
      <c r="A13" s="24"/>
      <c r="B13" s="122"/>
      <c r="C13" s="116"/>
      <c r="D13" s="44" t="s">
        <v>82</v>
      </c>
      <c r="E13" s="39">
        <v>31.25</v>
      </c>
      <c r="F13" s="112"/>
      <c r="G13" s="22"/>
      <c r="H13" s="93"/>
      <c r="I13" s="48" t="s">
        <v>33</v>
      </c>
      <c r="J13" s="3">
        <v>27.02</v>
      </c>
      <c r="K13" s="97"/>
      <c r="L13" s="101"/>
      <c r="M13" s="23"/>
      <c r="N13" s="23"/>
      <c r="O13" s="21"/>
      <c r="P13" s="21"/>
      <c r="S13" s="13"/>
      <c r="T13" s="1"/>
      <c r="U13" s="1"/>
      <c r="V13" s="14"/>
      <c r="W13" s="5"/>
      <c r="X13" s="14"/>
      <c r="Y13" s="14"/>
      <c r="Z13" s="16"/>
      <c r="AA13" s="16"/>
      <c r="AB13" s="14"/>
      <c r="AC13" s="14"/>
      <c r="AD13" s="15"/>
      <c r="AE13" s="14"/>
      <c r="AF13" s="14"/>
    </row>
    <row r="14" spans="1:32" x14ac:dyDescent="0.35">
      <c r="A14" s="24"/>
      <c r="B14" s="104">
        <v>6</v>
      </c>
      <c r="C14" s="106">
        <v>5</v>
      </c>
      <c r="D14" s="22" t="s">
        <v>115</v>
      </c>
      <c r="E14" s="32">
        <v>33.979999999999997</v>
      </c>
      <c r="F14" s="106">
        <f t="shared" ref="F14" si="8">AVERAGE(E14:E15)</f>
        <v>34.664999999999999</v>
      </c>
      <c r="G14" s="22"/>
      <c r="H14" s="95" t="s">
        <v>54</v>
      </c>
      <c r="I14" s="1" t="s">
        <v>34</v>
      </c>
      <c r="J14" s="4">
        <v>20.59</v>
      </c>
      <c r="K14" s="96">
        <f>AVERAGE(J14:J15)</f>
        <v>20.59</v>
      </c>
      <c r="L14" s="100">
        <f t="shared" ref="L14" si="9">POWER(10,(K14-37.08)/-3.468)</f>
        <v>56872.453040789689</v>
      </c>
      <c r="M14" s="23"/>
      <c r="N14" s="23"/>
      <c r="O14" s="21"/>
      <c r="P14" s="21"/>
      <c r="S14" s="13"/>
      <c r="T14" s="1"/>
      <c r="U14" s="1"/>
      <c r="V14" s="14"/>
      <c r="W14" s="5"/>
      <c r="X14" s="14"/>
      <c r="Y14" s="14"/>
      <c r="Z14" s="16"/>
      <c r="AA14" s="16"/>
      <c r="AB14" s="14"/>
      <c r="AC14" s="14"/>
      <c r="AD14" s="15"/>
      <c r="AE14" s="14"/>
      <c r="AF14" s="14"/>
    </row>
    <row r="15" spans="1:32" ht="15" thickBot="1" x14ac:dyDescent="0.4">
      <c r="A15" s="24"/>
      <c r="B15" s="105"/>
      <c r="C15" s="107"/>
      <c r="D15" s="31" t="s">
        <v>84</v>
      </c>
      <c r="E15" s="34">
        <v>35.35</v>
      </c>
      <c r="F15" s="107"/>
      <c r="G15" s="22"/>
      <c r="H15" s="93"/>
      <c r="I15" s="1" t="s">
        <v>35</v>
      </c>
      <c r="J15" s="4">
        <v>20.59</v>
      </c>
      <c r="K15" s="97"/>
      <c r="L15" s="101"/>
      <c r="M15" s="23"/>
      <c r="N15" s="23"/>
      <c r="O15" s="21"/>
      <c r="P15" s="21"/>
      <c r="S15" s="13"/>
      <c r="T15" s="1"/>
      <c r="U15" s="1"/>
      <c r="V15" s="14"/>
      <c r="W15" s="5"/>
      <c r="X15" s="14"/>
      <c r="Y15" s="14"/>
      <c r="Z15" s="16"/>
      <c r="AA15" s="16"/>
      <c r="AB15" s="14"/>
      <c r="AC15" s="14"/>
      <c r="AD15" s="15"/>
      <c r="AE15" s="14"/>
      <c r="AF15" s="14"/>
    </row>
    <row r="16" spans="1:32" x14ac:dyDescent="0.35">
      <c r="A16" s="24"/>
      <c r="B16" s="104" t="s">
        <v>49</v>
      </c>
      <c r="C16" s="106">
        <v>0</v>
      </c>
      <c r="D16" s="22" t="s">
        <v>116</v>
      </c>
      <c r="E16" s="32">
        <v>40</v>
      </c>
      <c r="F16" s="106">
        <f t="shared" ref="F16" si="10">AVERAGE(E16:E17)</f>
        <v>40</v>
      </c>
      <c r="G16" s="22"/>
      <c r="H16" s="95" t="s">
        <v>55</v>
      </c>
      <c r="I16" s="51" t="s">
        <v>36</v>
      </c>
      <c r="J16" s="2">
        <v>14.33</v>
      </c>
      <c r="K16" s="96">
        <f>AVERAGE(J16:J17)</f>
        <v>14.35</v>
      </c>
      <c r="L16" s="100">
        <f t="shared" ref="L16" si="11">POWER(10,(K16-37.08)/-3.468)</f>
        <v>3582695.6734742066</v>
      </c>
      <c r="M16" s="23"/>
      <c r="N16" s="23"/>
      <c r="O16" s="21"/>
      <c r="P16" s="21"/>
      <c r="S16" s="13"/>
      <c r="T16" s="1"/>
      <c r="U16" s="1"/>
      <c r="V16" s="14"/>
      <c r="W16" s="5"/>
      <c r="X16" s="14"/>
      <c r="Y16" s="14"/>
      <c r="Z16" s="16"/>
      <c r="AA16" s="16"/>
      <c r="AB16" s="14"/>
      <c r="AC16" s="14"/>
      <c r="AD16" s="15"/>
      <c r="AE16" s="14"/>
      <c r="AF16" s="14"/>
    </row>
    <row r="17" spans="1:32" ht="15" thickBot="1" x14ac:dyDescent="0.4">
      <c r="A17" s="24"/>
      <c r="B17" s="105"/>
      <c r="C17" s="107"/>
      <c r="D17" s="31" t="s">
        <v>86</v>
      </c>
      <c r="E17" s="34">
        <v>40</v>
      </c>
      <c r="F17" s="107"/>
      <c r="G17" s="22"/>
      <c r="H17" s="98"/>
      <c r="I17" s="52" t="s">
        <v>37</v>
      </c>
      <c r="J17" s="53">
        <v>14.37</v>
      </c>
      <c r="K17" s="99"/>
      <c r="L17" s="103"/>
      <c r="M17" s="23"/>
      <c r="N17" s="23"/>
      <c r="O17" s="21"/>
      <c r="P17" s="21"/>
      <c r="S17" s="13"/>
      <c r="T17" s="1"/>
      <c r="U17" s="1"/>
      <c r="V17" s="14"/>
      <c r="W17" s="5"/>
      <c r="X17" s="14"/>
      <c r="Y17" s="14"/>
      <c r="Z17" s="16"/>
      <c r="AA17" s="16"/>
      <c r="AB17" s="14"/>
      <c r="AC17" s="14"/>
      <c r="AD17" s="15"/>
      <c r="AE17" s="14"/>
      <c r="AF17" s="14"/>
    </row>
    <row r="18" spans="1:32" x14ac:dyDescent="0.35">
      <c r="A18" s="24"/>
      <c r="B18" s="26"/>
      <c r="C18" s="22"/>
      <c r="D18" s="22"/>
      <c r="E18" s="23"/>
      <c r="F18" s="22"/>
      <c r="G18" s="23"/>
      <c r="H18" s="95" t="s">
        <v>107</v>
      </c>
      <c r="I18" s="51" t="s">
        <v>65</v>
      </c>
      <c r="J18" s="2">
        <v>15.13</v>
      </c>
      <c r="K18" s="96">
        <f>AVERAGE(J18:J19)</f>
        <v>15.035</v>
      </c>
      <c r="L18" s="126">
        <f t="shared" ref="L18" si="12">POWER(10,(K18-37.08)/-3.468)</f>
        <v>2273472.653827589</v>
      </c>
      <c r="M18" s="124">
        <f>L18*2</f>
        <v>4546945.307655178</v>
      </c>
      <c r="N18" s="21"/>
      <c r="O18" s="21"/>
      <c r="R18" s="13"/>
      <c r="S18" s="1"/>
      <c r="T18" s="1"/>
      <c r="U18" s="14"/>
      <c r="V18" s="5"/>
      <c r="W18" s="14"/>
      <c r="X18" s="14"/>
      <c r="Y18" s="16"/>
      <c r="Z18" s="16"/>
      <c r="AA18" s="14"/>
      <c r="AB18" s="14"/>
      <c r="AC18" s="15"/>
      <c r="AD18" s="14"/>
      <c r="AE18" s="14"/>
    </row>
    <row r="19" spans="1:32" ht="15" thickBot="1" x14ac:dyDescent="0.4">
      <c r="A19" s="24"/>
      <c r="B19" s="26" t="s">
        <v>22</v>
      </c>
      <c r="C19" s="27" t="s">
        <v>117</v>
      </c>
      <c r="D19" s="22"/>
      <c r="E19" s="23"/>
      <c r="F19" s="22"/>
      <c r="G19" s="23"/>
      <c r="H19" s="98"/>
      <c r="I19" s="52" t="s">
        <v>91</v>
      </c>
      <c r="J19" s="53">
        <v>14.94</v>
      </c>
      <c r="K19" s="99"/>
      <c r="L19" s="127"/>
      <c r="M19" s="125"/>
      <c r="N19" s="21"/>
      <c r="O19" s="21"/>
      <c r="R19" s="13"/>
      <c r="S19" s="1"/>
      <c r="T19" s="1"/>
      <c r="U19" s="14"/>
      <c r="V19" s="5"/>
      <c r="W19" s="14"/>
      <c r="X19" s="14"/>
      <c r="Y19" s="16"/>
      <c r="Z19" s="16"/>
      <c r="AA19" s="14"/>
      <c r="AB19" s="14"/>
      <c r="AC19" s="15"/>
      <c r="AD19" s="14"/>
      <c r="AE19" s="14"/>
    </row>
    <row r="20" spans="1:32" x14ac:dyDescent="0.35">
      <c r="B20" s="17" t="s">
        <v>72</v>
      </c>
      <c r="C20" s="60">
        <v>0.99990000000000001</v>
      </c>
      <c r="D20" s="1"/>
      <c r="E20" s="15"/>
      <c r="F20" s="5"/>
      <c r="G20" s="15"/>
      <c r="H20" s="92" t="s">
        <v>56</v>
      </c>
      <c r="I20" s="1" t="s">
        <v>38</v>
      </c>
      <c r="J20" s="4">
        <v>24.48</v>
      </c>
      <c r="K20" s="108">
        <f>AVERAGE(J20:J21)</f>
        <v>24.445</v>
      </c>
      <c r="L20" s="123">
        <f t="shared" ref="L20" si="13">POWER(10,(K20-37.08)/-3.468)</f>
        <v>4398.5574153109492</v>
      </c>
      <c r="M20" s="15"/>
      <c r="N20" s="15"/>
      <c r="O20" s="15"/>
      <c r="R20" s="5"/>
      <c r="S20" s="1"/>
      <c r="T20" s="14"/>
      <c r="U20" s="14"/>
      <c r="V20" s="15"/>
      <c r="W20" s="14"/>
      <c r="X20" s="14"/>
    </row>
    <row r="21" spans="1:32" x14ac:dyDescent="0.35">
      <c r="B21" s="7"/>
      <c r="H21" s="93"/>
      <c r="I21" s="48" t="s">
        <v>39</v>
      </c>
      <c r="J21" s="3">
        <v>24.41</v>
      </c>
      <c r="K21" s="97"/>
      <c r="L21" s="101"/>
      <c r="T21"/>
      <c r="U21"/>
      <c r="W21"/>
      <c r="X21"/>
    </row>
    <row r="22" spans="1:32" x14ac:dyDescent="0.35">
      <c r="H22" s="95" t="s">
        <v>57</v>
      </c>
      <c r="I22" s="1" t="s">
        <v>40</v>
      </c>
      <c r="J22" s="4">
        <v>23.17</v>
      </c>
      <c r="K22" s="96">
        <f>AVERAGE(J22:J23)</f>
        <v>23.15</v>
      </c>
      <c r="L22" s="100">
        <f t="shared" ref="L22" si="14">POWER(10,(K22-37.08)/-3.468)</f>
        <v>10392.602984369707</v>
      </c>
      <c r="M22" s="1"/>
      <c r="N22" s="1"/>
      <c r="O22" s="1"/>
    </row>
    <row r="23" spans="1:32" ht="14.5" customHeight="1" x14ac:dyDescent="0.35">
      <c r="H23" s="93"/>
      <c r="I23" s="1" t="s">
        <v>41</v>
      </c>
      <c r="J23" s="4">
        <v>23.13</v>
      </c>
      <c r="K23" s="97"/>
      <c r="L23" s="101"/>
      <c r="M23" s="10"/>
      <c r="N23" s="10"/>
      <c r="O23" s="10"/>
      <c r="P23" s="10"/>
      <c r="Q23" s="10"/>
    </row>
    <row r="24" spans="1:32" x14ac:dyDescent="0.35">
      <c r="H24" s="95" t="s">
        <v>58</v>
      </c>
      <c r="I24" s="51" t="s">
        <v>5</v>
      </c>
      <c r="J24" s="2">
        <v>13.5</v>
      </c>
      <c r="K24" s="96">
        <f>AVERAGE(J24:J25)</f>
        <v>13.440000000000001</v>
      </c>
      <c r="L24" s="100">
        <f t="shared" ref="L24" si="15">POWER(10,(K24-37.08)/-3.468)</f>
        <v>6555547.9227159116</v>
      </c>
      <c r="M24" s="12"/>
      <c r="N24" s="12"/>
      <c r="O24" s="11"/>
      <c r="P24" s="11"/>
      <c r="Q24" s="12"/>
    </row>
    <row r="25" spans="1:32" ht="14.5" customHeight="1" thickBot="1" x14ac:dyDescent="0.4">
      <c r="H25" s="98"/>
      <c r="I25" s="52" t="s">
        <v>6</v>
      </c>
      <c r="J25" s="53">
        <v>13.38</v>
      </c>
      <c r="K25" s="99"/>
      <c r="L25" s="103"/>
      <c r="M25" s="14"/>
      <c r="N25" s="14"/>
      <c r="O25" s="16"/>
      <c r="P25" s="16"/>
      <c r="Q25" s="14"/>
    </row>
    <row r="26" spans="1:32" x14ac:dyDescent="0.35">
      <c r="H26" s="95" t="s">
        <v>108</v>
      </c>
      <c r="I26" s="51" t="s">
        <v>66</v>
      </c>
      <c r="J26" s="2">
        <v>14.26</v>
      </c>
      <c r="K26" s="96">
        <f>AVERAGE(J26:J27)</f>
        <v>14.24</v>
      </c>
      <c r="L26" s="126">
        <f t="shared" ref="L26" si="16">POWER(10,(K26-37.08)/-3.468)</f>
        <v>3854148.9000004246</v>
      </c>
      <c r="M26" s="124">
        <f>L26*2</f>
        <v>7708297.8000008492</v>
      </c>
      <c r="N26" s="14"/>
      <c r="O26" s="16"/>
      <c r="P26" s="16"/>
      <c r="Q26" s="14"/>
    </row>
    <row r="27" spans="1:32" ht="14.5" customHeight="1" thickBot="1" x14ac:dyDescent="0.4">
      <c r="H27" s="98"/>
      <c r="I27" s="52" t="s">
        <v>93</v>
      </c>
      <c r="J27" s="53">
        <v>14.22</v>
      </c>
      <c r="K27" s="99"/>
      <c r="L27" s="127"/>
      <c r="M27" s="125"/>
      <c r="N27" s="14"/>
      <c r="O27" s="16"/>
      <c r="P27" s="16"/>
      <c r="Q27" s="14"/>
    </row>
    <row r="28" spans="1:32" x14ac:dyDescent="0.35">
      <c r="H28" s="92" t="s">
        <v>59</v>
      </c>
      <c r="I28" s="1" t="s">
        <v>7</v>
      </c>
      <c r="J28" s="4">
        <v>24.24</v>
      </c>
      <c r="K28" s="108">
        <f>AVERAGE(J28:J29)</f>
        <v>24.229999999999997</v>
      </c>
      <c r="L28" s="123">
        <f t="shared" ref="L28" si="17">POWER(10,(K28-37.08)/-3.468)</f>
        <v>5073.4764834099105</v>
      </c>
      <c r="M28" s="14"/>
      <c r="N28" s="14"/>
      <c r="O28" s="16"/>
      <c r="P28" s="16"/>
      <c r="Q28" s="14"/>
    </row>
    <row r="29" spans="1:32" ht="14.5" customHeight="1" x14ac:dyDescent="0.35">
      <c r="H29" s="93"/>
      <c r="I29" s="48" t="s">
        <v>8</v>
      </c>
      <c r="J29" s="3">
        <v>24.22</v>
      </c>
      <c r="K29" s="97"/>
      <c r="L29" s="101"/>
      <c r="M29" s="14"/>
      <c r="N29" s="14"/>
      <c r="O29" s="16"/>
      <c r="P29" s="16"/>
      <c r="Q29" s="14"/>
    </row>
    <row r="30" spans="1:32" x14ac:dyDescent="0.35">
      <c r="H30" s="95" t="s">
        <v>60</v>
      </c>
      <c r="I30" s="1" t="s">
        <v>9</v>
      </c>
      <c r="J30" s="4">
        <v>25.18</v>
      </c>
      <c r="K30" s="96">
        <f>AVERAGE(J30:J31)</f>
        <v>25.2</v>
      </c>
      <c r="L30" s="100">
        <f t="shared" ref="L30" si="18">POWER(10,(K30-37.08)/-3.468)</f>
        <v>2664.4374934270363</v>
      </c>
      <c r="M30" s="14"/>
      <c r="N30" s="14"/>
      <c r="O30" s="16"/>
      <c r="P30" s="16"/>
      <c r="Q30" s="14"/>
    </row>
    <row r="31" spans="1:32" x14ac:dyDescent="0.35">
      <c r="H31" s="93"/>
      <c r="I31" s="1" t="s">
        <v>10</v>
      </c>
      <c r="J31" s="4">
        <v>25.22</v>
      </c>
      <c r="K31" s="97"/>
      <c r="L31" s="101"/>
      <c r="M31" s="14"/>
      <c r="N31" s="14"/>
      <c r="O31" s="5"/>
      <c r="P31" s="1"/>
      <c r="Q31" s="14"/>
    </row>
    <row r="32" spans="1:32" x14ac:dyDescent="0.35">
      <c r="H32" s="95" t="s">
        <v>61</v>
      </c>
      <c r="I32" s="51" t="s">
        <v>43</v>
      </c>
      <c r="J32" s="2">
        <v>13.6</v>
      </c>
      <c r="K32" s="96">
        <f>AVERAGE(J32:J33)</f>
        <v>13.615</v>
      </c>
      <c r="L32" s="100">
        <f t="shared" ref="L32" si="19">POWER(10,(K32-37.08)/-3.468)</f>
        <v>5836434.7627776079</v>
      </c>
      <c r="M32" s="14"/>
      <c r="N32" s="14"/>
      <c r="O32" s="5"/>
      <c r="P32" s="1"/>
      <c r="Q32" s="14"/>
    </row>
    <row r="33" spans="8:17" ht="15" thickBot="1" x14ac:dyDescent="0.4">
      <c r="H33" s="98"/>
      <c r="I33" s="52" t="s">
        <v>44</v>
      </c>
      <c r="J33" s="53">
        <v>13.63</v>
      </c>
      <c r="K33" s="99"/>
      <c r="L33" s="103"/>
      <c r="M33" s="14"/>
      <c r="N33" s="14"/>
      <c r="O33" s="5"/>
      <c r="P33" s="1"/>
      <c r="Q33" s="14"/>
    </row>
    <row r="34" spans="8:17" x14ac:dyDescent="0.35">
      <c r="H34" s="95" t="s">
        <v>109</v>
      </c>
      <c r="I34" s="51" t="s">
        <v>67</v>
      </c>
      <c r="J34" s="2">
        <v>14.49</v>
      </c>
      <c r="K34" s="96">
        <f>AVERAGE(J34:J35)</f>
        <v>14.58</v>
      </c>
      <c r="L34" s="126">
        <f t="shared" ref="L34" si="20">POWER(10,(K34-37.08)/-3.468)</f>
        <v>3075312.640698568</v>
      </c>
      <c r="M34" s="124">
        <f>L34*2</f>
        <v>6150625.2813971359</v>
      </c>
      <c r="N34" s="14"/>
      <c r="O34" s="5"/>
      <c r="P34" s="1"/>
      <c r="Q34" s="14"/>
    </row>
    <row r="35" spans="8:17" ht="15" thickBot="1" x14ac:dyDescent="0.4">
      <c r="H35" s="98"/>
      <c r="I35" s="52" t="s">
        <v>95</v>
      </c>
      <c r="J35" s="53">
        <v>14.67</v>
      </c>
      <c r="K35" s="99"/>
      <c r="L35" s="127"/>
      <c r="M35" s="125"/>
    </row>
    <row r="36" spans="8:17" ht="14.5" customHeight="1" x14ac:dyDescent="0.35">
      <c r="H36" s="88" t="s">
        <v>3</v>
      </c>
      <c r="I36" s="59" t="s">
        <v>45</v>
      </c>
      <c r="J36" s="50">
        <v>37.409999999999997</v>
      </c>
      <c r="K36" s="90">
        <f t="shared" ref="K36" si="21">GEOMEAN(J37,J36)</f>
        <v>36.962321355672451</v>
      </c>
      <c r="L36" s="123">
        <f t="shared" ref="L36" si="22">POWER(10,(K36-37.08)/-3.468)</f>
        <v>1.081266410214927</v>
      </c>
    </row>
    <row r="37" spans="8:17" x14ac:dyDescent="0.35">
      <c r="H37" s="89"/>
      <c r="I37" s="59" t="s">
        <v>46</v>
      </c>
      <c r="J37" s="50">
        <v>36.520000000000003</v>
      </c>
      <c r="K37" s="91"/>
      <c r="L37" s="101"/>
    </row>
    <row r="38" spans="8:17" ht="14.5" customHeight="1" x14ac:dyDescent="0.35">
      <c r="H38" s="92" t="s">
        <v>4</v>
      </c>
      <c r="I38" s="28" t="s">
        <v>47</v>
      </c>
      <c r="J38" s="9">
        <v>35.450000000000003</v>
      </c>
      <c r="K38" s="94">
        <f t="shared" ref="K38" si="23">GEOMEAN(J39,J38)</f>
        <v>35.474991190978471</v>
      </c>
      <c r="L38" s="100">
        <f t="shared" ref="L38" si="24">POWER(10,(K38-37.08)/-3.468)</f>
        <v>2.9027210893837969</v>
      </c>
    </row>
    <row r="39" spans="8:17" x14ac:dyDescent="0.35">
      <c r="H39" s="93"/>
      <c r="I39" s="58" t="s">
        <v>48</v>
      </c>
      <c r="J39" s="49">
        <v>35.5</v>
      </c>
      <c r="K39" s="91"/>
      <c r="L39" s="101"/>
    </row>
    <row r="41" spans="8:17" x14ac:dyDescent="0.35">
      <c r="H41" s="13"/>
      <c r="I41" s="1"/>
      <c r="J41" s="1"/>
      <c r="K41" s="14"/>
      <c r="L41" s="5"/>
    </row>
    <row r="42" spans="8:17" x14ac:dyDescent="0.35">
      <c r="H42" s="13"/>
      <c r="I42" s="1"/>
      <c r="J42" s="1"/>
      <c r="K42" s="14"/>
      <c r="L42" s="5"/>
    </row>
    <row r="43" spans="8:17" x14ac:dyDescent="0.35">
      <c r="H43" s="7"/>
    </row>
  </sheetData>
  <mergeCells count="79">
    <mergeCell ref="K26:K27"/>
    <mergeCell ref="L26:L27"/>
    <mergeCell ref="H34:H35"/>
    <mergeCell ref="K34:K35"/>
    <mergeCell ref="L34:L35"/>
    <mergeCell ref="L32:L33"/>
    <mergeCell ref="M10:M11"/>
    <mergeCell ref="M18:M19"/>
    <mergeCell ref="M26:M27"/>
    <mergeCell ref="M34:M35"/>
    <mergeCell ref="H38:H39"/>
    <mergeCell ref="K38:K39"/>
    <mergeCell ref="L38:L39"/>
    <mergeCell ref="H10:H11"/>
    <mergeCell ref="K10:K11"/>
    <mergeCell ref="L10:L11"/>
    <mergeCell ref="H18:H19"/>
    <mergeCell ref="K18:K19"/>
    <mergeCell ref="L18:L19"/>
    <mergeCell ref="H26:H27"/>
    <mergeCell ref="H32:H33"/>
    <mergeCell ref="K32:K33"/>
    <mergeCell ref="H36:H37"/>
    <mergeCell ref="K36:K37"/>
    <mergeCell ref="L36:L37"/>
    <mergeCell ref="H28:H29"/>
    <mergeCell ref="K28:K29"/>
    <mergeCell ref="L28:L29"/>
    <mergeCell ref="H30:H31"/>
    <mergeCell ref="K30:K31"/>
    <mergeCell ref="L30:L31"/>
    <mergeCell ref="H22:H23"/>
    <mergeCell ref="K22:K23"/>
    <mergeCell ref="L22:L23"/>
    <mergeCell ref="H24:H25"/>
    <mergeCell ref="K24:K25"/>
    <mergeCell ref="L24:L25"/>
    <mergeCell ref="H14:H15"/>
    <mergeCell ref="K14:K15"/>
    <mergeCell ref="L20:L21"/>
    <mergeCell ref="B14:B15"/>
    <mergeCell ref="C14:C15"/>
    <mergeCell ref="F14:F15"/>
    <mergeCell ref="H16:H17"/>
    <mergeCell ref="K16:K17"/>
    <mergeCell ref="L16:L17"/>
    <mergeCell ref="L14:L15"/>
    <mergeCell ref="B16:B17"/>
    <mergeCell ref="C16:C17"/>
    <mergeCell ref="F16:F17"/>
    <mergeCell ref="H20:H21"/>
    <mergeCell ref="K20:K21"/>
    <mergeCell ref="L12:L13"/>
    <mergeCell ref="B8:B9"/>
    <mergeCell ref="C8:C9"/>
    <mergeCell ref="F8:F9"/>
    <mergeCell ref="H8:H9"/>
    <mergeCell ref="K8:K9"/>
    <mergeCell ref="L8:L9"/>
    <mergeCell ref="B10:B11"/>
    <mergeCell ref="C10:C11"/>
    <mergeCell ref="F10:F11"/>
    <mergeCell ref="H12:H13"/>
    <mergeCell ref="K12:K13"/>
    <mergeCell ref="B12:B13"/>
    <mergeCell ref="C12:C13"/>
    <mergeCell ref="F12:F13"/>
    <mergeCell ref="L6:L7"/>
    <mergeCell ref="B4:B5"/>
    <mergeCell ref="C4:C5"/>
    <mergeCell ref="F4:F5"/>
    <mergeCell ref="H4:H5"/>
    <mergeCell ref="K4:K5"/>
    <mergeCell ref="L4:L5"/>
    <mergeCell ref="B6:B7"/>
    <mergeCell ref="C6:C7"/>
    <mergeCell ref="F6:F7"/>
    <mergeCell ref="H6:H7"/>
    <mergeCell ref="K6:K7"/>
  </mergeCells>
  <pageMargins left="0.25" right="0.25" top="0.75" bottom="0.75" header="0.3" footer="0.3"/>
  <pageSetup paperSize="9" scale="78" fitToHeight="0" orientation="portrait" verticalDpi="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ABB64-671C-47A3-A2D2-7A066ED7E89A}">
  <dimension ref="A1:AF51"/>
  <sheetViews>
    <sheetView zoomScale="53" workbookViewId="0">
      <selection activeCell="E38" sqref="E38"/>
    </sheetView>
  </sheetViews>
  <sheetFormatPr defaultRowHeight="14.5" x14ac:dyDescent="0.35"/>
  <cols>
    <col min="1" max="1" width="8.7265625" style="6"/>
    <col min="2" max="2" width="13.453125" style="6" customWidth="1"/>
    <col min="3" max="3" width="12.7265625" style="6" customWidth="1"/>
    <col min="4" max="4" width="9.90625" style="6" customWidth="1"/>
    <col min="5" max="6" width="11.54296875" style="6" customWidth="1"/>
    <col min="7" max="7" width="7.26953125" style="6" customWidth="1"/>
    <col min="8" max="8" width="12.6328125" style="6" customWidth="1"/>
    <col min="9" max="11" width="8.7265625" style="6"/>
    <col min="12" max="12" width="13.6328125" style="6" customWidth="1"/>
    <col min="13" max="13" width="13.81640625" style="6" customWidth="1"/>
    <col min="14" max="14" width="9.7265625" style="6" customWidth="1"/>
    <col min="15" max="15" width="11.08984375" style="6" customWidth="1"/>
    <col min="16" max="16" width="10.36328125" style="6" customWidth="1"/>
    <col min="17" max="17" width="8.7265625" style="6"/>
    <col min="18" max="18" width="13.1796875" style="6" customWidth="1"/>
    <col min="19" max="22" width="8.7265625" style="6"/>
    <col min="23" max="23" width="14.54296875" style="6" bestFit="1" customWidth="1"/>
    <col min="24" max="31" width="8.7265625" style="6"/>
    <col min="32" max="32" width="9.7265625" style="6" customWidth="1"/>
    <col min="33" max="16384" width="8.7265625" style="6"/>
  </cols>
  <sheetData>
    <row r="1" spans="1:32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2" ht="14.5" customHeight="1" thickBot="1" x14ac:dyDescent="0.4">
      <c r="A2" s="24"/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</row>
    <row r="3" spans="1:32" ht="67" customHeight="1" thickBot="1" x14ac:dyDescent="0.4">
      <c r="A3" s="24"/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  <c r="N3" s="24"/>
    </row>
    <row r="4" spans="1:32" ht="14.5" customHeight="1" x14ac:dyDescent="0.45">
      <c r="A4" s="24"/>
      <c r="B4" s="114">
        <v>1</v>
      </c>
      <c r="C4" s="120">
        <v>500000</v>
      </c>
      <c r="D4" s="36" t="s">
        <v>75</v>
      </c>
      <c r="E4" s="37">
        <v>17.43</v>
      </c>
      <c r="F4" s="109">
        <f>AVERAGE(E4:E5)</f>
        <v>17.344999999999999</v>
      </c>
      <c r="G4" s="46"/>
      <c r="H4" s="92" t="s">
        <v>50</v>
      </c>
      <c r="I4" s="1" t="s">
        <v>26</v>
      </c>
      <c r="J4" s="4">
        <v>30.73</v>
      </c>
      <c r="K4" s="130">
        <f>AVERAGE(J4:J5)</f>
        <v>30.555</v>
      </c>
      <c r="L4" s="123">
        <f>POWER(10,(K4-37.08)/-3.468)</f>
        <v>76.118091243509596</v>
      </c>
      <c r="M4" s="22"/>
      <c r="N4" s="22"/>
      <c r="O4" s="18"/>
      <c r="P4" s="18"/>
      <c r="S4" s="8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4.5" customHeight="1" x14ac:dyDescent="0.45">
      <c r="A5" s="24"/>
      <c r="B5" s="115"/>
      <c r="C5" s="121"/>
      <c r="D5" s="38" t="s">
        <v>16</v>
      </c>
      <c r="E5" s="39">
        <v>17.260000000000002</v>
      </c>
      <c r="F5" s="110"/>
      <c r="G5" s="46"/>
      <c r="H5" s="93"/>
      <c r="I5" s="48" t="s">
        <v>27</v>
      </c>
      <c r="J5" s="3">
        <v>30.38</v>
      </c>
      <c r="K5" s="97"/>
      <c r="L5" s="101"/>
      <c r="M5" s="22"/>
      <c r="N5" s="22"/>
      <c r="O5" s="18"/>
      <c r="P5" s="18"/>
      <c r="S5" s="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45"/>
      <c r="B6" s="119">
        <v>2</v>
      </c>
      <c r="C6" s="119">
        <v>50000</v>
      </c>
      <c r="D6" s="40" t="s">
        <v>77</v>
      </c>
      <c r="E6" s="37">
        <v>20.149999999999999</v>
      </c>
      <c r="F6" s="109">
        <f t="shared" ref="F6" si="0">AVERAGE(E6:E7)</f>
        <v>20.22</v>
      </c>
      <c r="G6" s="46"/>
      <c r="H6" s="95" t="s">
        <v>51</v>
      </c>
      <c r="I6" s="1" t="s">
        <v>28</v>
      </c>
      <c r="J6" s="4">
        <v>22.88</v>
      </c>
      <c r="K6" s="96">
        <f>AVERAGE(J6:J7)</f>
        <v>22.744999999999997</v>
      </c>
      <c r="L6" s="100">
        <f t="shared" ref="L6" si="1">POWER(10,(K6-37.08)/-3.468)</f>
        <v>13598.980270899519</v>
      </c>
      <c r="M6" s="22"/>
      <c r="N6" s="22"/>
      <c r="O6" s="19"/>
      <c r="P6" s="1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x14ac:dyDescent="0.35">
      <c r="A7" s="45"/>
      <c r="B7" s="116"/>
      <c r="C7" s="116"/>
      <c r="D7" s="41" t="s">
        <v>17</v>
      </c>
      <c r="E7" s="39">
        <v>20.29</v>
      </c>
      <c r="F7" s="110"/>
      <c r="G7" s="46"/>
      <c r="H7" s="93"/>
      <c r="I7" s="1" t="s">
        <v>29</v>
      </c>
      <c r="J7" s="4">
        <v>22.61</v>
      </c>
      <c r="K7" s="97"/>
      <c r="L7" s="101"/>
      <c r="M7" s="22"/>
      <c r="N7" s="22"/>
      <c r="O7" s="19"/>
      <c r="P7" s="19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x14ac:dyDescent="0.35">
      <c r="A8" s="24"/>
      <c r="B8" s="104">
        <v>3</v>
      </c>
      <c r="C8" s="117">
        <v>5000</v>
      </c>
      <c r="D8" s="26" t="s">
        <v>79</v>
      </c>
      <c r="E8" s="33">
        <v>23.63</v>
      </c>
      <c r="F8" s="113">
        <f t="shared" ref="F8" si="2">AVERAGE(E8:E9)</f>
        <v>23.6</v>
      </c>
      <c r="G8" s="47"/>
      <c r="H8" s="95" t="s">
        <v>52</v>
      </c>
      <c r="I8" s="51" t="s">
        <v>30</v>
      </c>
      <c r="J8" s="2">
        <v>15.61</v>
      </c>
      <c r="K8" s="96">
        <f>AVERAGE(J8:J9)</f>
        <v>15.495000000000001</v>
      </c>
      <c r="L8" s="100">
        <f t="shared" ref="L8" si="3">POWER(10,(K8-37.08)/-3.468)</f>
        <v>1675129.7161317032</v>
      </c>
      <c r="M8" s="26"/>
      <c r="N8" s="26"/>
      <c r="O8" s="20"/>
      <c r="P8" s="20"/>
      <c r="S8" s="11"/>
      <c r="T8" s="11"/>
      <c r="U8" s="11"/>
      <c r="V8" s="12"/>
      <c r="W8" s="11"/>
      <c r="X8" s="12"/>
      <c r="Y8" s="12"/>
      <c r="Z8" s="11"/>
      <c r="AA8" s="11"/>
      <c r="AB8" s="12"/>
      <c r="AC8" s="12"/>
      <c r="AD8" s="12"/>
      <c r="AE8" s="11"/>
      <c r="AF8" s="12"/>
    </row>
    <row r="9" spans="1:32" ht="15" thickBot="1" x14ac:dyDescent="0.4">
      <c r="A9" s="24"/>
      <c r="B9" s="122"/>
      <c r="C9" s="118"/>
      <c r="D9" s="42" t="s">
        <v>18</v>
      </c>
      <c r="E9" s="43">
        <v>23.57</v>
      </c>
      <c r="F9" s="112"/>
      <c r="G9" s="26"/>
      <c r="H9" s="98"/>
      <c r="I9" s="52" t="s">
        <v>31</v>
      </c>
      <c r="J9" s="53">
        <v>15.38</v>
      </c>
      <c r="K9" s="99"/>
      <c r="L9" s="103"/>
      <c r="M9" s="26"/>
      <c r="N9" s="26"/>
      <c r="O9" s="20"/>
      <c r="P9" s="20"/>
      <c r="S9" s="11"/>
      <c r="T9" s="11"/>
      <c r="U9" s="11"/>
      <c r="V9" s="12"/>
      <c r="W9" s="11"/>
      <c r="X9" s="12"/>
      <c r="Y9" s="12"/>
      <c r="Z9" s="11"/>
      <c r="AA9" s="11"/>
      <c r="AB9" s="12"/>
      <c r="AC9" s="12"/>
      <c r="AD9" s="12"/>
      <c r="AE9" s="11"/>
      <c r="AF9" s="12"/>
    </row>
    <row r="10" spans="1:32" x14ac:dyDescent="0.35">
      <c r="A10" s="24"/>
      <c r="B10" s="104">
        <v>4</v>
      </c>
      <c r="C10" s="117">
        <v>500</v>
      </c>
      <c r="D10" s="26" t="s">
        <v>81</v>
      </c>
      <c r="E10" s="32">
        <v>27.48</v>
      </c>
      <c r="F10" s="111">
        <f t="shared" ref="F10" si="4">AVERAGE(E10:E11)</f>
        <v>27.185000000000002</v>
      </c>
      <c r="G10" s="22"/>
      <c r="H10" s="95" t="s">
        <v>106</v>
      </c>
      <c r="I10" s="51" t="s">
        <v>62</v>
      </c>
      <c r="J10" s="2">
        <v>16.47</v>
      </c>
      <c r="K10" s="96">
        <f>AVERAGE(J10:J11)</f>
        <v>16.369999999999997</v>
      </c>
      <c r="L10" s="126">
        <f t="shared" ref="L10" si="5">POWER(10,(K10-37.08)/-3.468)</f>
        <v>937004.4163372186</v>
      </c>
      <c r="M10" s="124">
        <f>L10*2</f>
        <v>1874008.8326744372</v>
      </c>
      <c r="N10" s="23"/>
      <c r="O10" s="21"/>
      <c r="P10" s="21"/>
      <c r="S10" s="13"/>
      <c r="T10" s="1"/>
      <c r="U10" s="1"/>
      <c r="V10" s="14"/>
      <c r="W10" s="5"/>
      <c r="X10" s="14"/>
      <c r="Y10" s="14"/>
      <c r="Z10" s="16"/>
      <c r="AA10" s="16"/>
      <c r="AB10" s="14"/>
      <c r="AC10" s="14"/>
      <c r="AD10" s="15"/>
      <c r="AE10" s="14"/>
      <c r="AF10" s="14"/>
    </row>
    <row r="11" spans="1:32" ht="15" thickBot="1" x14ac:dyDescent="0.4">
      <c r="A11" s="24"/>
      <c r="B11" s="122"/>
      <c r="C11" s="118"/>
      <c r="D11" s="42" t="s">
        <v>19</v>
      </c>
      <c r="E11" s="39">
        <v>26.89</v>
      </c>
      <c r="F11" s="112"/>
      <c r="G11" s="22"/>
      <c r="H11" s="98"/>
      <c r="I11" s="52" t="s">
        <v>70</v>
      </c>
      <c r="J11" s="53">
        <v>16.27</v>
      </c>
      <c r="K11" s="99"/>
      <c r="L11" s="127"/>
      <c r="M11" s="125"/>
      <c r="N11" s="23"/>
      <c r="O11" s="21"/>
      <c r="P11" s="21"/>
      <c r="S11" s="13"/>
      <c r="T11" s="1"/>
      <c r="U11" s="1"/>
      <c r="V11" s="14"/>
      <c r="W11" s="5"/>
      <c r="X11" s="14"/>
      <c r="Y11" s="14"/>
      <c r="Z11" s="16"/>
      <c r="AA11" s="16"/>
      <c r="AB11" s="14"/>
      <c r="AC11" s="14"/>
      <c r="AD11" s="15"/>
      <c r="AE11" s="14"/>
      <c r="AF11" s="14"/>
    </row>
    <row r="12" spans="1:32" x14ac:dyDescent="0.35">
      <c r="A12" s="24"/>
      <c r="B12" s="104">
        <v>5</v>
      </c>
      <c r="C12" s="106">
        <v>50</v>
      </c>
      <c r="D12" s="22" t="s">
        <v>83</v>
      </c>
      <c r="E12" s="32">
        <v>29.95</v>
      </c>
      <c r="F12" s="111">
        <f t="shared" ref="F12" si="6">AVERAGE(E12:E13)</f>
        <v>29.75</v>
      </c>
      <c r="G12" s="22"/>
      <c r="H12" s="95" t="s">
        <v>106</v>
      </c>
      <c r="I12" s="51" t="s">
        <v>63</v>
      </c>
      <c r="J12" s="2">
        <v>17.52</v>
      </c>
      <c r="K12" s="96">
        <f>AVERAGE(J12:J13)</f>
        <v>17.465</v>
      </c>
      <c r="L12" s="126">
        <f t="shared" ref="L12" si="7">POWER(10,(K12-37.08)/-3.468)</f>
        <v>452895.17429244105</v>
      </c>
      <c r="M12" s="124">
        <f>L12*4</f>
        <v>1811580.6971697642</v>
      </c>
      <c r="N12" s="23"/>
      <c r="O12" s="21"/>
      <c r="P12" s="21"/>
      <c r="S12" s="13"/>
      <c r="T12" s="1"/>
      <c r="U12" s="1"/>
      <c r="V12" s="14"/>
      <c r="W12" s="5"/>
      <c r="X12" s="14"/>
      <c r="Y12" s="14"/>
      <c r="Z12" s="16"/>
      <c r="AA12" s="16"/>
      <c r="AB12" s="14"/>
      <c r="AC12" s="14"/>
      <c r="AD12" s="15"/>
      <c r="AE12" s="14"/>
      <c r="AF12" s="14"/>
    </row>
    <row r="13" spans="1:32" ht="15" thickBot="1" x14ac:dyDescent="0.4">
      <c r="A13" s="24"/>
      <c r="B13" s="122"/>
      <c r="C13" s="116"/>
      <c r="D13" s="44" t="s">
        <v>20</v>
      </c>
      <c r="E13" s="39">
        <v>29.55</v>
      </c>
      <c r="F13" s="112"/>
      <c r="G13" s="22"/>
      <c r="H13" s="98"/>
      <c r="I13" s="52" t="s">
        <v>87</v>
      </c>
      <c r="J13" s="53">
        <v>17.41</v>
      </c>
      <c r="K13" s="99"/>
      <c r="L13" s="127"/>
      <c r="M13" s="125"/>
      <c r="N13" s="23"/>
      <c r="O13" s="21"/>
      <c r="P13" s="21"/>
      <c r="S13" s="13"/>
      <c r="T13" s="1"/>
      <c r="U13" s="1"/>
      <c r="V13" s="14"/>
      <c r="W13" s="5"/>
      <c r="X13" s="14"/>
      <c r="Y13" s="14"/>
      <c r="Z13" s="16"/>
      <c r="AA13" s="16"/>
      <c r="AB13" s="14"/>
      <c r="AC13" s="14"/>
      <c r="AD13" s="15"/>
      <c r="AE13" s="14"/>
      <c r="AF13" s="14"/>
    </row>
    <row r="14" spans="1:32" x14ac:dyDescent="0.35">
      <c r="A14" s="24"/>
      <c r="B14" s="104">
        <v>6</v>
      </c>
      <c r="C14" s="106">
        <v>5</v>
      </c>
      <c r="D14" s="22" t="s">
        <v>85</v>
      </c>
      <c r="E14" s="32">
        <v>32.86</v>
      </c>
      <c r="F14" s="106">
        <f t="shared" ref="F14" si="8">AVERAGE(E14:E15)</f>
        <v>32.61</v>
      </c>
      <c r="G14" s="22"/>
      <c r="H14" s="92" t="s">
        <v>53</v>
      </c>
      <c r="I14" s="1" t="s">
        <v>32</v>
      </c>
      <c r="J14" s="4">
        <v>27.73</v>
      </c>
      <c r="K14" s="108">
        <f>AVERAGE(J14:J15)</f>
        <v>27.689999999999998</v>
      </c>
      <c r="L14" s="123">
        <f t="shared" ref="L14" si="9">POWER(10,(K14-37.08)/-3.468)</f>
        <v>510.04965336148331</v>
      </c>
      <c r="M14" s="23"/>
      <c r="N14" s="23"/>
      <c r="O14" s="21"/>
      <c r="P14" s="21"/>
      <c r="S14" s="13"/>
      <c r="T14" s="1"/>
      <c r="U14" s="1"/>
      <c r="V14" s="14"/>
      <c r="W14" s="5"/>
      <c r="X14" s="14"/>
      <c r="Y14" s="14"/>
      <c r="Z14" s="16"/>
      <c r="AA14" s="16"/>
      <c r="AB14" s="14"/>
      <c r="AC14" s="14"/>
      <c r="AD14" s="15"/>
      <c r="AE14" s="14"/>
      <c r="AF14" s="14"/>
    </row>
    <row r="15" spans="1:32" ht="15" thickBot="1" x14ac:dyDescent="0.4">
      <c r="A15" s="24"/>
      <c r="B15" s="105"/>
      <c r="C15" s="107"/>
      <c r="D15" s="31" t="s">
        <v>21</v>
      </c>
      <c r="E15" s="34">
        <v>32.36</v>
      </c>
      <c r="F15" s="107"/>
      <c r="G15" s="22"/>
      <c r="H15" s="93"/>
      <c r="I15" s="48" t="s">
        <v>33</v>
      </c>
      <c r="J15" s="3">
        <v>27.65</v>
      </c>
      <c r="K15" s="97"/>
      <c r="L15" s="101"/>
      <c r="M15" s="23"/>
      <c r="N15" s="23"/>
      <c r="O15" s="21"/>
      <c r="P15" s="21"/>
      <c r="S15" s="13"/>
      <c r="T15" s="1"/>
      <c r="U15" s="1"/>
      <c r="V15" s="14"/>
      <c r="W15" s="5"/>
      <c r="X15" s="14"/>
      <c r="Y15" s="14"/>
      <c r="Z15" s="16"/>
      <c r="AA15" s="16"/>
      <c r="AB15" s="14"/>
      <c r="AC15" s="14"/>
      <c r="AD15" s="15"/>
      <c r="AE15" s="14"/>
      <c r="AF15" s="14"/>
    </row>
    <row r="16" spans="1:32" x14ac:dyDescent="0.35">
      <c r="A16" s="24"/>
      <c r="B16" s="104" t="s">
        <v>49</v>
      </c>
      <c r="C16" s="106">
        <v>0</v>
      </c>
      <c r="D16" s="22" t="s">
        <v>23</v>
      </c>
      <c r="E16" s="32">
        <v>36.909999999999997</v>
      </c>
      <c r="F16" s="106">
        <f t="shared" ref="F16" si="10">AVERAGE(E16:E17)</f>
        <v>38.454999999999998</v>
      </c>
      <c r="G16" s="22"/>
      <c r="H16" s="95" t="s">
        <v>54</v>
      </c>
      <c r="I16" s="1" t="s">
        <v>34</v>
      </c>
      <c r="J16" s="4">
        <v>22.9</v>
      </c>
      <c r="K16" s="96">
        <f>AVERAGE(J16:J17)</f>
        <v>22.729999999999997</v>
      </c>
      <c r="L16" s="100">
        <f t="shared" ref="L16" si="11">POWER(10,(K16-37.08)/-3.468)</f>
        <v>13735.092964104419</v>
      </c>
      <c r="M16" s="23"/>
      <c r="N16" s="23"/>
      <c r="O16" s="21"/>
      <c r="P16" s="21"/>
      <c r="S16" s="13"/>
      <c r="T16" s="1"/>
      <c r="U16" s="1"/>
      <c r="V16" s="14"/>
      <c r="W16" s="5"/>
      <c r="X16" s="14"/>
      <c r="Y16" s="14"/>
      <c r="Z16" s="16"/>
      <c r="AA16" s="16"/>
      <c r="AB16" s="14"/>
      <c r="AC16" s="14"/>
      <c r="AD16" s="15"/>
      <c r="AE16" s="14"/>
      <c r="AF16" s="14"/>
    </row>
    <row r="17" spans="1:32" ht="15" thickBot="1" x14ac:dyDescent="0.4">
      <c r="A17" s="24"/>
      <c r="B17" s="105"/>
      <c r="C17" s="107"/>
      <c r="D17" s="31" t="s">
        <v>24</v>
      </c>
      <c r="E17" s="34">
        <v>40</v>
      </c>
      <c r="F17" s="107"/>
      <c r="G17" s="22"/>
      <c r="H17" s="93"/>
      <c r="I17" s="1" t="s">
        <v>35</v>
      </c>
      <c r="J17" s="4">
        <v>22.56</v>
      </c>
      <c r="K17" s="97"/>
      <c r="L17" s="101"/>
      <c r="M17" s="23"/>
      <c r="N17" s="23"/>
      <c r="O17" s="21"/>
      <c r="P17" s="21"/>
      <c r="S17" s="13"/>
      <c r="T17" s="1"/>
      <c r="U17" s="1"/>
      <c r="V17" s="14"/>
      <c r="W17" s="5"/>
      <c r="X17" s="14"/>
      <c r="Y17" s="14"/>
      <c r="Z17" s="16"/>
      <c r="AA17" s="16"/>
      <c r="AB17" s="14"/>
      <c r="AC17" s="14"/>
      <c r="AD17" s="15"/>
      <c r="AE17" s="14"/>
      <c r="AF17" s="14"/>
    </row>
    <row r="18" spans="1:32" x14ac:dyDescent="0.35">
      <c r="A18" s="24"/>
      <c r="B18" s="26"/>
      <c r="C18" s="22"/>
      <c r="D18" s="22"/>
      <c r="E18" s="23"/>
      <c r="F18" s="22"/>
      <c r="G18" s="23"/>
      <c r="H18" s="95" t="s">
        <v>55</v>
      </c>
      <c r="I18" s="51" t="s">
        <v>36</v>
      </c>
      <c r="J18" s="2">
        <v>15.67</v>
      </c>
      <c r="K18" s="96">
        <f>AVERAGE(J18:J19)</f>
        <v>15.504999999999999</v>
      </c>
      <c r="L18" s="100">
        <f t="shared" ref="L18" si="12">POWER(10,(K18-37.08)/-3.468)</f>
        <v>1664044.5019847399</v>
      </c>
      <c r="M18" s="23"/>
      <c r="N18" s="21"/>
      <c r="O18" s="21"/>
      <c r="R18" s="13"/>
      <c r="S18" s="1"/>
      <c r="T18" s="1"/>
      <c r="U18" s="14"/>
      <c r="V18" s="5"/>
      <c r="W18" s="14"/>
      <c r="X18" s="14"/>
      <c r="Y18" s="16"/>
      <c r="Z18" s="16"/>
      <c r="AA18" s="14"/>
      <c r="AB18" s="14"/>
      <c r="AC18" s="15"/>
      <c r="AD18" s="14"/>
      <c r="AE18" s="14"/>
    </row>
    <row r="19" spans="1:32" ht="15" thickBot="1" x14ac:dyDescent="0.4">
      <c r="A19" s="24"/>
      <c r="B19" s="26" t="s">
        <v>22</v>
      </c>
      <c r="C19" s="27" t="s">
        <v>167</v>
      </c>
      <c r="D19" s="22"/>
      <c r="E19" s="23"/>
      <c r="F19" s="22"/>
      <c r="G19" s="23"/>
      <c r="H19" s="98"/>
      <c r="I19" s="52" t="s">
        <v>37</v>
      </c>
      <c r="J19" s="53">
        <v>15.34</v>
      </c>
      <c r="K19" s="99"/>
      <c r="L19" s="103"/>
      <c r="M19" s="23"/>
      <c r="N19" s="21"/>
      <c r="O19" s="21"/>
      <c r="R19" s="13"/>
      <c r="S19" s="1"/>
      <c r="T19" s="1"/>
      <c r="U19" s="14"/>
      <c r="V19" s="5"/>
      <c r="W19" s="14"/>
      <c r="X19" s="14"/>
      <c r="Y19" s="16"/>
      <c r="Z19" s="16"/>
      <c r="AA19" s="14"/>
      <c r="AB19" s="14"/>
      <c r="AC19" s="15"/>
      <c r="AD19" s="14"/>
      <c r="AE19" s="14"/>
    </row>
    <row r="20" spans="1:32" x14ac:dyDescent="0.35">
      <c r="B20" s="17" t="s">
        <v>72</v>
      </c>
      <c r="C20" s="60"/>
      <c r="D20" s="1"/>
      <c r="E20" s="15"/>
      <c r="F20" s="5"/>
      <c r="G20" s="15"/>
      <c r="H20" s="95" t="s">
        <v>107</v>
      </c>
      <c r="I20" s="51" t="s">
        <v>64</v>
      </c>
      <c r="J20" s="2">
        <v>16.28</v>
      </c>
      <c r="K20" s="96">
        <f>AVERAGE(J20:J21)</f>
        <v>16.5</v>
      </c>
      <c r="L20" s="126">
        <f t="shared" ref="L20" si="13">POWER(10,(K20-37.08)/-3.468)</f>
        <v>859520.13598662859</v>
      </c>
      <c r="M20" s="124">
        <f>L20*2</f>
        <v>1719040.2719732572</v>
      </c>
      <c r="N20" s="15"/>
      <c r="O20" s="15"/>
      <c r="R20" s="5"/>
      <c r="S20" s="1"/>
      <c r="T20" s="14"/>
      <c r="U20" s="14"/>
      <c r="V20" s="15"/>
      <c r="W20" s="14"/>
      <c r="X20" s="14"/>
    </row>
    <row r="21" spans="1:32" ht="15" thickBot="1" x14ac:dyDescent="0.4">
      <c r="B21" s="7"/>
      <c r="H21" s="98"/>
      <c r="I21" s="52" t="s">
        <v>89</v>
      </c>
      <c r="J21" s="53">
        <v>16.72</v>
      </c>
      <c r="K21" s="99"/>
      <c r="L21" s="127"/>
      <c r="M21" s="125"/>
      <c r="T21"/>
      <c r="U21"/>
      <c r="W21"/>
      <c r="X21"/>
    </row>
    <row r="22" spans="1:32" x14ac:dyDescent="0.35">
      <c r="H22" s="95" t="s">
        <v>107</v>
      </c>
      <c r="I22" s="51" t="s">
        <v>65</v>
      </c>
      <c r="J22" s="2">
        <v>18.04</v>
      </c>
      <c r="K22" s="96">
        <f>AVERAGE(J22:J23)</f>
        <v>17.564999999999998</v>
      </c>
      <c r="L22" s="126">
        <f t="shared" ref="L22" si="14">POWER(10,(K22-37.08)/-3.468)</f>
        <v>423801.63685315475</v>
      </c>
      <c r="M22" s="124">
        <f>L22*4</f>
        <v>1695206.547412619</v>
      </c>
      <c r="N22" s="1"/>
      <c r="O22" s="1"/>
    </row>
    <row r="23" spans="1:32" ht="15" thickBot="1" x14ac:dyDescent="0.4">
      <c r="H23" s="98"/>
      <c r="I23" s="52" t="s">
        <v>91</v>
      </c>
      <c r="J23" s="53">
        <v>17.09</v>
      </c>
      <c r="K23" s="99"/>
      <c r="L23" s="127"/>
      <c r="M23" s="125"/>
      <c r="N23" s="10"/>
      <c r="O23" s="10"/>
      <c r="P23" s="10"/>
      <c r="Q23" s="10"/>
    </row>
    <row r="24" spans="1:32" ht="14.5" customHeight="1" x14ac:dyDescent="0.35">
      <c r="H24" s="92" t="s">
        <v>56</v>
      </c>
      <c r="I24" s="1" t="s">
        <v>38</v>
      </c>
      <c r="J24" s="4">
        <v>24.92</v>
      </c>
      <c r="K24" s="108">
        <f>AVERAGE(J24:J25)</f>
        <v>24.914999999999999</v>
      </c>
      <c r="L24" s="123">
        <f t="shared" ref="L24" si="15">POWER(10,(K24-37.08)/-3.468)</f>
        <v>3219.4780400325326</v>
      </c>
      <c r="M24" s="15"/>
      <c r="N24" s="12"/>
      <c r="O24" s="11"/>
      <c r="P24" s="11"/>
      <c r="Q24" s="12"/>
    </row>
    <row r="25" spans="1:32" x14ac:dyDescent="0.35">
      <c r="H25" s="93"/>
      <c r="I25" s="48" t="s">
        <v>39</v>
      </c>
      <c r="J25" s="3">
        <v>24.91</v>
      </c>
      <c r="K25" s="97"/>
      <c r="L25" s="101"/>
      <c r="N25" s="14"/>
      <c r="O25" s="16"/>
      <c r="P25" s="16"/>
      <c r="Q25" s="14"/>
    </row>
    <row r="26" spans="1:32" x14ac:dyDescent="0.35">
      <c r="H26" s="95" t="s">
        <v>57</v>
      </c>
      <c r="I26" s="1" t="s">
        <v>40</v>
      </c>
      <c r="J26" s="4">
        <v>24.04</v>
      </c>
      <c r="K26" s="96">
        <f>AVERAGE(J26:J27)</f>
        <v>23.905000000000001</v>
      </c>
      <c r="L26" s="100">
        <f t="shared" ref="L26" si="16">POWER(10,(K26-37.08)/-3.468)</f>
        <v>6295.3460490179432</v>
      </c>
      <c r="M26" s="1"/>
      <c r="N26" s="14"/>
      <c r="O26" s="16"/>
      <c r="P26" s="16"/>
      <c r="Q26" s="14"/>
    </row>
    <row r="27" spans="1:32" ht="14.5" customHeight="1" x14ac:dyDescent="0.35">
      <c r="H27" s="93"/>
      <c r="I27" s="1" t="s">
        <v>41</v>
      </c>
      <c r="J27" s="4">
        <v>23.77</v>
      </c>
      <c r="K27" s="97"/>
      <c r="L27" s="101"/>
      <c r="M27" s="10"/>
      <c r="N27" s="14"/>
      <c r="O27" s="16"/>
      <c r="P27" s="16"/>
      <c r="Q27" s="14"/>
    </row>
    <row r="28" spans="1:32" x14ac:dyDescent="0.35">
      <c r="H28" s="95" t="s">
        <v>58</v>
      </c>
      <c r="I28" s="51" t="s">
        <v>5</v>
      </c>
      <c r="J28" s="2">
        <v>15.09</v>
      </c>
      <c r="K28" s="96">
        <f>AVERAGE(J28:J29)</f>
        <v>15.01</v>
      </c>
      <c r="L28" s="100">
        <f t="shared" ref="L28" si="17">POWER(10,(K28-37.08)/-3.468)</f>
        <v>2311524.4982034937</v>
      </c>
      <c r="M28" s="12"/>
      <c r="N28" s="14"/>
      <c r="O28" s="16"/>
      <c r="P28" s="16"/>
      <c r="Q28" s="14"/>
    </row>
    <row r="29" spans="1:32" ht="15" thickBot="1" x14ac:dyDescent="0.4">
      <c r="H29" s="98"/>
      <c r="I29" s="52" t="s">
        <v>6</v>
      </c>
      <c r="J29" s="53">
        <v>14.93</v>
      </c>
      <c r="K29" s="99"/>
      <c r="L29" s="103"/>
      <c r="M29" s="14"/>
      <c r="N29" s="14"/>
      <c r="O29" s="16"/>
      <c r="P29" s="16"/>
      <c r="Q29" s="14"/>
    </row>
    <row r="30" spans="1:32" x14ac:dyDescent="0.35">
      <c r="H30" s="95" t="s">
        <v>108</v>
      </c>
      <c r="I30" s="51" t="s">
        <v>66</v>
      </c>
      <c r="J30" s="2">
        <v>15.6</v>
      </c>
      <c r="K30" s="96">
        <f>AVERAGE(J30:J31)</f>
        <v>15.52</v>
      </c>
      <c r="L30" s="126">
        <f t="shared" ref="L30" si="18">POWER(10,(K30-37.08)/-3.468)</f>
        <v>1647554.0727339266</v>
      </c>
      <c r="M30" s="124">
        <f>L30*2</f>
        <v>3295108.1454678532</v>
      </c>
      <c r="N30" s="14"/>
      <c r="O30" s="16"/>
      <c r="P30" s="16"/>
      <c r="Q30" s="14"/>
    </row>
    <row r="31" spans="1:32" ht="15" thickBot="1" x14ac:dyDescent="0.4">
      <c r="H31" s="98"/>
      <c r="I31" s="52" t="s">
        <v>93</v>
      </c>
      <c r="J31" s="53">
        <v>15.44</v>
      </c>
      <c r="K31" s="99"/>
      <c r="L31" s="127"/>
      <c r="M31" s="125"/>
      <c r="N31" s="14"/>
      <c r="O31" s="5"/>
      <c r="P31" s="1"/>
      <c r="Q31" s="14"/>
    </row>
    <row r="32" spans="1:32" x14ac:dyDescent="0.35">
      <c r="H32" s="95" t="s">
        <v>108</v>
      </c>
      <c r="I32" s="51" t="s">
        <v>67</v>
      </c>
      <c r="J32" s="2">
        <v>16.02</v>
      </c>
      <c r="K32" s="96">
        <f>AVERAGE(J32:J33)</f>
        <v>16.285</v>
      </c>
      <c r="L32" s="126">
        <f t="shared" ref="L32" si="19">POWER(10,(K32-37.08)/-3.468)</f>
        <v>991405.76902919798</v>
      </c>
      <c r="M32" s="124">
        <f>L32*4</f>
        <v>3965623.0761167919</v>
      </c>
      <c r="N32" s="14"/>
      <c r="O32" s="5"/>
      <c r="P32" s="1"/>
      <c r="Q32" s="14"/>
    </row>
    <row r="33" spans="8:17" ht="15" thickBot="1" x14ac:dyDescent="0.4">
      <c r="H33" s="98"/>
      <c r="I33" s="52" t="s">
        <v>95</v>
      </c>
      <c r="J33" s="53">
        <v>16.55</v>
      </c>
      <c r="K33" s="99"/>
      <c r="L33" s="127"/>
      <c r="M33" s="125"/>
      <c r="N33" s="14"/>
      <c r="O33" s="5"/>
      <c r="P33" s="1"/>
      <c r="Q33" s="14"/>
    </row>
    <row r="34" spans="8:17" x14ac:dyDescent="0.35">
      <c r="H34" s="92" t="s">
        <v>59</v>
      </c>
      <c r="I34" s="1" t="s">
        <v>7</v>
      </c>
      <c r="J34" s="4">
        <v>25.94</v>
      </c>
      <c r="K34" s="108">
        <f>AVERAGE(J34:J35)</f>
        <v>25.975000000000001</v>
      </c>
      <c r="L34" s="123">
        <f t="shared" ref="L34" si="20">POWER(10,(K34-37.08)/-3.468)</f>
        <v>1592.6993202006272</v>
      </c>
      <c r="M34" s="14"/>
      <c r="N34" s="14"/>
      <c r="O34" s="5"/>
      <c r="P34" s="1"/>
      <c r="Q34" s="14"/>
    </row>
    <row r="35" spans="8:17" x14ac:dyDescent="0.35">
      <c r="H35" s="93"/>
      <c r="I35" s="48" t="s">
        <v>8</v>
      </c>
      <c r="J35" s="3">
        <v>26.01</v>
      </c>
      <c r="K35" s="97"/>
      <c r="L35" s="101"/>
      <c r="M35" s="14"/>
    </row>
    <row r="36" spans="8:17" ht="14.5" customHeight="1" x14ac:dyDescent="0.35">
      <c r="H36" s="95" t="s">
        <v>60</v>
      </c>
      <c r="I36" s="1" t="s">
        <v>9</v>
      </c>
      <c r="J36" s="4">
        <v>23.92</v>
      </c>
      <c r="K36" s="96">
        <f>AVERAGE(J36:J37)</f>
        <v>23.880000000000003</v>
      </c>
      <c r="L36" s="100">
        <f t="shared" ref="L36" si="21">POWER(10,(K36-37.08)/-3.468)</f>
        <v>6400.7132843556292</v>
      </c>
      <c r="M36" s="14"/>
    </row>
    <row r="37" spans="8:17" x14ac:dyDescent="0.35">
      <c r="H37" s="93"/>
      <c r="I37" s="1" t="s">
        <v>10</v>
      </c>
      <c r="J37" s="4">
        <v>23.84</v>
      </c>
      <c r="K37" s="97"/>
      <c r="L37" s="101"/>
      <c r="M37" s="14"/>
    </row>
    <row r="38" spans="8:17" ht="14.5" customHeight="1" x14ac:dyDescent="0.35">
      <c r="H38" s="95" t="s">
        <v>61</v>
      </c>
      <c r="I38" s="51" t="s">
        <v>43</v>
      </c>
      <c r="J38" s="2">
        <v>15.38</v>
      </c>
      <c r="K38" s="96">
        <f>AVERAGE(J38:J39)</f>
        <v>15.29</v>
      </c>
      <c r="L38" s="100">
        <f t="shared" ref="L38" si="22">POWER(10,(K38-37.08)/-3.468)</f>
        <v>1919377.1618803095</v>
      </c>
      <c r="M38" s="14"/>
    </row>
    <row r="39" spans="8:17" ht="15" thickBot="1" x14ac:dyDescent="0.4">
      <c r="H39" s="98"/>
      <c r="I39" s="52" t="s">
        <v>44</v>
      </c>
      <c r="J39" s="53">
        <v>15.2</v>
      </c>
      <c r="K39" s="99"/>
      <c r="L39" s="103"/>
      <c r="M39" s="14"/>
    </row>
    <row r="40" spans="8:17" x14ac:dyDescent="0.35">
      <c r="H40" s="95" t="s">
        <v>109</v>
      </c>
      <c r="I40" s="51" t="s">
        <v>68</v>
      </c>
      <c r="J40" s="2">
        <v>16.3</v>
      </c>
      <c r="K40" s="96">
        <f>AVERAGE(J40:J41)</f>
        <v>16.23</v>
      </c>
      <c r="L40" s="126">
        <f t="shared" ref="L40" si="23">POWER(10,(K40-37.08)/-3.468)</f>
        <v>1028278.4320263668</v>
      </c>
      <c r="M40" s="124">
        <f>L40*2</f>
        <v>2056556.8640527336</v>
      </c>
    </row>
    <row r="41" spans="8:17" ht="15" thickBot="1" x14ac:dyDescent="0.4">
      <c r="H41" s="98"/>
      <c r="I41" s="52" t="s">
        <v>129</v>
      </c>
      <c r="J41" s="53">
        <v>16.16</v>
      </c>
      <c r="K41" s="99"/>
      <c r="L41" s="127"/>
      <c r="M41" s="125"/>
    </row>
    <row r="42" spans="8:17" x14ac:dyDescent="0.35">
      <c r="H42" s="95" t="s">
        <v>109</v>
      </c>
      <c r="I42" s="51" t="s">
        <v>69</v>
      </c>
      <c r="J42" s="2">
        <v>17.11</v>
      </c>
      <c r="K42" s="96">
        <f>AVERAGE(J42:J43)</f>
        <v>17.09</v>
      </c>
      <c r="L42" s="126">
        <f t="shared" ref="L42" si="24">POWER(10,(K42-37.08)/-3.468)</f>
        <v>580937.19184675231</v>
      </c>
      <c r="M42" s="124">
        <f>L42*4</f>
        <v>2323748.7673870092</v>
      </c>
    </row>
    <row r="43" spans="8:17" ht="15" thickBot="1" x14ac:dyDescent="0.4">
      <c r="H43" s="98"/>
      <c r="I43" s="52" t="s">
        <v>130</v>
      </c>
      <c r="J43" s="53">
        <v>17.07</v>
      </c>
      <c r="K43" s="99"/>
      <c r="L43" s="127"/>
      <c r="M43" s="125"/>
    </row>
    <row r="44" spans="8:17" x14ac:dyDescent="0.35">
      <c r="H44" s="88" t="s">
        <v>3</v>
      </c>
      <c r="I44" s="59" t="s">
        <v>45</v>
      </c>
      <c r="J44" s="50">
        <v>40</v>
      </c>
      <c r="K44" s="90">
        <f t="shared" ref="K44" si="25">GEOMEAN(J45,J44)</f>
        <v>37.34166573681469</v>
      </c>
      <c r="L44" s="123">
        <f t="shared" ref="L44" si="26">POWER(10,(K44-37.08)/-3.468)</f>
        <v>0.84052090372131472</v>
      </c>
    </row>
    <row r="45" spans="8:17" x14ac:dyDescent="0.35">
      <c r="H45" s="89"/>
      <c r="I45" s="59" t="s">
        <v>46</v>
      </c>
      <c r="J45" s="50">
        <v>34.86</v>
      </c>
      <c r="K45" s="91"/>
      <c r="L45" s="101"/>
    </row>
    <row r="46" spans="8:17" x14ac:dyDescent="0.35">
      <c r="H46" s="92" t="s">
        <v>4</v>
      </c>
      <c r="I46" s="28" t="s">
        <v>47</v>
      </c>
      <c r="J46" s="9">
        <v>40</v>
      </c>
      <c r="K46" s="94">
        <f t="shared" ref="K46" si="27">GEOMEAN(J47,J46)</f>
        <v>37.989472225868049</v>
      </c>
      <c r="L46" s="100">
        <f t="shared" ref="L46" si="28">POWER(10,(K46-37.08)/-3.468)</f>
        <v>0.54670507665165646</v>
      </c>
    </row>
    <row r="47" spans="8:17" x14ac:dyDescent="0.35">
      <c r="H47" s="93"/>
      <c r="I47" s="58" t="s">
        <v>48</v>
      </c>
      <c r="J47" s="49">
        <v>36.08</v>
      </c>
      <c r="K47" s="91"/>
      <c r="L47" s="101"/>
    </row>
    <row r="49" spans="8:12" x14ac:dyDescent="0.35">
      <c r="H49" s="13"/>
      <c r="I49" s="1"/>
      <c r="J49" s="1"/>
      <c r="K49" s="14"/>
      <c r="L49" s="5"/>
    </row>
    <row r="50" spans="8:12" x14ac:dyDescent="0.35">
      <c r="H50" s="13"/>
      <c r="I50" s="1"/>
      <c r="J50" s="1"/>
      <c r="K50" s="14"/>
      <c r="L50" s="5"/>
    </row>
    <row r="51" spans="8:12" x14ac:dyDescent="0.35">
      <c r="H51" s="7"/>
    </row>
  </sheetData>
  <mergeCells count="95">
    <mergeCell ref="M10:M11"/>
    <mergeCell ref="H22:H23"/>
    <mergeCell ref="K22:K23"/>
    <mergeCell ref="L22:L23"/>
    <mergeCell ref="M22:M23"/>
    <mergeCell ref="H10:H11"/>
    <mergeCell ref="K10:K11"/>
    <mergeCell ref="L10:L11"/>
    <mergeCell ref="M20:M21"/>
    <mergeCell ref="H18:H19"/>
    <mergeCell ref="K18:K19"/>
    <mergeCell ref="L18:L19"/>
    <mergeCell ref="L16:L17"/>
    <mergeCell ref="L14:L15"/>
    <mergeCell ref="M12:M13"/>
    <mergeCell ref="L12:L13"/>
    <mergeCell ref="H46:H47"/>
    <mergeCell ref="K46:K47"/>
    <mergeCell ref="L46:L47"/>
    <mergeCell ref="H42:H43"/>
    <mergeCell ref="K42:K43"/>
    <mergeCell ref="L42:L43"/>
    <mergeCell ref="H44:H45"/>
    <mergeCell ref="K44:K45"/>
    <mergeCell ref="L44:L45"/>
    <mergeCell ref="M42:M43"/>
    <mergeCell ref="H36:H37"/>
    <mergeCell ref="K36:K37"/>
    <mergeCell ref="L36:L37"/>
    <mergeCell ref="H40:H41"/>
    <mergeCell ref="K40:K41"/>
    <mergeCell ref="L40:L41"/>
    <mergeCell ref="M40:M41"/>
    <mergeCell ref="M30:M31"/>
    <mergeCell ref="H38:H39"/>
    <mergeCell ref="K38:K39"/>
    <mergeCell ref="L38:L39"/>
    <mergeCell ref="H34:H35"/>
    <mergeCell ref="K34:K35"/>
    <mergeCell ref="L34:L35"/>
    <mergeCell ref="H32:H33"/>
    <mergeCell ref="K32:K33"/>
    <mergeCell ref="L32:L33"/>
    <mergeCell ref="M32:M33"/>
    <mergeCell ref="H28:H29"/>
    <mergeCell ref="K28:K29"/>
    <mergeCell ref="L28:L29"/>
    <mergeCell ref="H30:H31"/>
    <mergeCell ref="K30:K31"/>
    <mergeCell ref="L30:L31"/>
    <mergeCell ref="H26:H27"/>
    <mergeCell ref="K26:K27"/>
    <mergeCell ref="L26:L27"/>
    <mergeCell ref="H20:H21"/>
    <mergeCell ref="K20:K21"/>
    <mergeCell ref="L20:L21"/>
    <mergeCell ref="H24:H25"/>
    <mergeCell ref="K24:K25"/>
    <mergeCell ref="L24:L25"/>
    <mergeCell ref="B16:B17"/>
    <mergeCell ref="C16:C17"/>
    <mergeCell ref="F16:F17"/>
    <mergeCell ref="H16:H17"/>
    <mergeCell ref="K16:K17"/>
    <mergeCell ref="B14:B15"/>
    <mergeCell ref="C14:C15"/>
    <mergeCell ref="F14:F15"/>
    <mergeCell ref="H14:H15"/>
    <mergeCell ref="K14:K15"/>
    <mergeCell ref="B12:B13"/>
    <mergeCell ref="C12:C13"/>
    <mergeCell ref="F12:F13"/>
    <mergeCell ref="H12:H13"/>
    <mergeCell ref="K12:K13"/>
    <mergeCell ref="B10:B11"/>
    <mergeCell ref="C10:C11"/>
    <mergeCell ref="F10:F11"/>
    <mergeCell ref="B8:B9"/>
    <mergeCell ref="C8:C9"/>
    <mergeCell ref="F8:F9"/>
    <mergeCell ref="H8:H9"/>
    <mergeCell ref="K8:K9"/>
    <mergeCell ref="L8:L9"/>
    <mergeCell ref="B6:B7"/>
    <mergeCell ref="C6:C7"/>
    <mergeCell ref="F6:F7"/>
    <mergeCell ref="H6:H7"/>
    <mergeCell ref="K6:K7"/>
    <mergeCell ref="L6:L7"/>
    <mergeCell ref="L4:L5"/>
    <mergeCell ref="B4:B5"/>
    <mergeCell ref="C4:C5"/>
    <mergeCell ref="F4:F5"/>
    <mergeCell ref="H4:H5"/>
    <mergeCell ref="K4:K5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2342FD-653C-4B3D-A919-E2FD1A9AC062}">
  <dimension ref="A1:AF38"/>
  <sheetViews>
    <sheetView zoomScale="42" workbookViewId="0">
      <selection activeCell="L6" sqref="L6:L9"/>
    </sheetView>
  </sheetViews>
  <sheetFormatPr defaultRowHeight="14.5" x14ac:dyDescent="0.35"/>
  <cols>
    <col min="1" max="1" width="8.7265625" style="6"/>
    <col min="2" max="2" width="13.453125" style="6" customWidth="1"/>
    <col min="3" max="3" width="12.7265625" style="6" customWidth="1"/>
    <col min="4" max="4" width="9.90625" style="6" customWidth="1"/>
    <col min="5" max="6" width="11.54296875" style="6" customWidth="1"/>
    <col min="7" max="7" width="7.26953125" style="6" customWidth="1"/>
    <col min="8" max="8" width="12.6328125" style="6" customWidth="1"/>
    <col min="9" max="11" width="8.7265625" style="6"/>
    <col min="12" max="12" width="13.6328125" style="6" customWidth="1"/>
    <col min="13" max="13" width="13.81640625" style="6" customWidth="1"/>
    <col min="14" max="14" width="9.7265625" style="6" customWidth="1"/>
    <col min="15" max="15" width="11.08984375" style="6" customWidth="1"/>
    <col min="16" max="16" width="10.36328125" style="6" customWidth="1"/>
    <col min="17" max="17" width="8.7265625" style="6"/>
    <col min="18" max="18" width="13.1796875" style="6" customWidth="1"/>
    <col min="19" max="22" width="8.7265625" style="6"/>
    <col min="23" max="23" width="14.54296875" style="6" bestFit="1" customWidth="1"/>
    <col min="24" max="31" width="8.7265625" style="6"/>
    <col min="32" max="32" width="9.7265625" style="6" customWidth="1"/>
    <col min="33" max="16384" width="8.7265625" style="6"/>
  </cols>
  <sheetData>
    <row r="1" spans="1:32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2" ht="14.5" customHeight="1" thickBot="1" x14ac:dyDescent="0.4">
      <c r="A2" s="24"/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</row>
    <row r="3" spans="1:32" ht="67" customHeight="1" thickBot="1" x14ac:dyDescent="0.4">
      <c r="A3" s="24"/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  <c r="N3" s="24"/>
    </row>
    <row r="4" spans="1:32" ht="14.5" customHeight="1" x14ac:dyDescent="0.45">
      <c r="A4" s="24"/>
      <c r="B4" s="114">
        <v>1</v>
      </c>
      <c r="C4" s="120">
        <v>500000</v>
      </c>
      <c r="D4" s="36" t="s">
        <v>110</v>
      </c>
      <c r="E4" s="71">
        <v>17.29</v>
      </c>
      <c r="F4" s="109">
        <f>AVERAGE(E4:E5)</f>
        <v>17.240000000000002</v>
      </c>
      <c r="G4" s="46"/>
      <c r="H4" s="92" t="s">
        <v>169</v>
      </c>
      <c r="I4" s="1" t="s">
        <v>90</v>
      </c>
      <c r="J4" s="4">
        <v>24.29</v>
      </c>
      <c r="K4" s="108">
        <f>AVERAGE(J4:J5)</f>
        <v>24.29</v>
      </c>
      <c r="L4" s="123">
        <f>POWER(10,(K4-34.51)/-3.002)</f>
        <v>2537.4475186713512</v>
      </c>
      <c r="M4" s="14"/>
      <c r="N4" s="22"/>
      <c r="O4" s="18"/>
      <c r="P4" s="18"/>
      <c r="S4" s="8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4.5" customHeight="1" thickBot="1" x14ac:dyDescent="0.5">
      <c r="A5" s="24"/>
      <c r="B5" s="115"/>
      <c r="C5" s="121"/>
      <c r="D5" s="6" t="s">
        <v>74</v>
      </c>
      <c r="E5" s="72">
        <v>17.190000000000001</v>
      </c>
      <c r="F5" s="110"/>
      <c r="G5" s="46"/>
      <c r="H5" s="93"/>
      <c r="I5" s="48" t="s">
        <v>133</v>
      </c>
      <c r="J5" s="3">
        <v>24.29</v>
      </c>
      <c r="K5" s="97"/>
      <c r="L5" s="101"/>
      <c r="M5" s="14"/>
      <c r="N5" s="22"/>
      <c r="O5" s="18"/>
      <c r="P5" s="18"/>
      <c r="S5" s="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45"/>
      <c r="B6" s="119">
        <v>2</v>
      </c>
      <c r="C6" s="119">
        <v>50000</v>
      </c>
      <c r="D6" s="40" t="s">
        <v>111</v>
      </c>
      <c r="E6" s="71">
        <v>20.47</v>
      </c>
      <c r="F6" s="109">
        <f t="shared" ref="F6" si="0">AVERAGE(E6:E7)</f>
        <v>20.384999999999998</v>
      </c>
      <c r="G6" s="46"/>
      <c r="H6" s="95" t="s">
        <v>170</v>
      </c>
      <c r="I6" s="1" t="s">
        <v>92</v>
      </c>
      <c r="J6" s="4">
        <v>24.99</v>
      </c>
      <c r="K6" s="96">
        <f>AVERAGE(J6:J7)</f>
        <v>24.924999999999997</v>
      </c>
      <c r="L6" s="123">
        <f t="shared" ref="L6" si="1">POWER(10,(K6-34.51)/-3.002)</f>
        <v>1559.0908366940396</v>
      </c>
      <c r="M6" s="14"/>
      <c r="N6" s="22"/>
      <c r="O6" s="19"/>
      <c r="P6" s="1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" thickBot="1" x14ac:dyDescent="0.4">
      <c r="A7" s="45"/>
      <c r="B7" s="116"/>
      <c r="C7" s="116"/>
      <c r="D7" s="41" t="s">
        <v>76</v>
      </c>
      <c r="E7" s="72">
        <v>20.3</v>
      </c>
      <c r="F7" s="110"/>
      <c r="G7" s="46"/>
      <c r="H7" s="93"/>
      <c r="I7" s="1" t="s">
        <v>134</v>
      </c>
      <c r="J7" s="4">
        <v>24.86</v>
      </c>
      <c r="K7" s="97"/>
      <c r="L7" s="101"/>
      <c r="M7" s="14"/>
      <c r="N7" s="22"/>
      <c r="O7" s="19"/>
      <c r="P7" s="19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x14ac:dyDescent="0.35">
      <c r="A8" s="24"/>
      <c r="B8" s="104">
        <v>3</v>
      </c>
      <c r="C8" s="117">
        <v>5000</v>
      </c>
      <c r="D8" s="26" t="s">
        <v>112</v>
      </c>
      <c r="E8" s="73">
        <v>23.47</v>
      </c>
      <c r="F8" s="113">
        <f t="shared" ref="F8" si="2">AVERAGE(E8:E9)</f>
        <v>23.39</v>
      </c>
      <c r="G8" s="47"/>
      <c r="H8" s="95" t="s">
        <v>171</v>
      </c>
      <c r="I8" s="51" t="s">
        <v>94</v>
      </c>
      <c r="J8" s="2">
        <v>16.61</v>
      </c>
      <c r="K8" s="96">
        <f>AVERAGE(J8:J9)</f>
        <v>16.619999999999997</v>
      </c>
      <c r="L8" s="123">
        <f>POWER(10,(K8-34.51)/-3.002)*10</f>
        <v>9106687.3439421114</v>
      </c>
      <c r="M8" s="14"/>
      <c r="N8" s="26"/>
      <c r="O8" s="20"/>
      <c r="P8" s="20"/>
      <c r="S8" s="11"/>
      <c r="T8" s="11"/>
      <c r="U8" s="11"/>
      <c r="V8" s="12"/>
      <c r="W8" s="11"/>
      <c r="X8" s="12"/>
      <c r="Y8" s="12"/>
      <c r="Z8" s="11"/>
      <c r="AA8" s="11"/>
      <c r="AB8" s="12"/>
      <c r="AC8" s="12"/>
      <c r="AD8" s="12"/>
      <c r="AE8" s="11"/>
      <c r="AF8" s="12"/>
    </row>
    <row r="9" spans="1:32" ht="15" thickBot="1" x14ac:dyDescent="0.4">
      <c r="A9" s="24"/>
      <c r="B9" s="122"/>
      <c r="C9" s="118"/>
      <c r="D9" s="42" t="s">
        <v>78</v>
      </c>
      <c r="E9" s="74">
        <v>23.31</v>
      </c>
      <c r="F9" s="112"/>
      <c r="G9" s="26"/>
      <c r="H9" s="98"/>
      <c r="I9" s="52" t="s">
        <v>135</v>
      </c>
      <c r="J9" s="53">
        <v>16.63</v>
      </c>
      <c r="K9" s="99"/>
      <c r="L9" s="101"/>
      <c r="M9" s="14"/>
      <c r="N9" s="26"/>
      <c r="O9" s="20"/>
      <c r="P9" s="20"/>
      <c r="S9" s="11"/>
      <c r="T9" s="11"/>
      <c r="U9" s="11"/>
      <c r="V9" s="12"/>
      <c r="W9" s="11"/>
      <c r="X9" s="12"/>
      <c r="Y9" s="12"/>
      <c r="Z9" s="11"/>
      <c r="AA9" s="11"/>
      <c r="AB9" s="12"/>
      <c r="AC9" s="12"/>
      <c r="AD9" s="12"/>
      <c r="AE9" s="11"/>
      <c r="AF9" s="12"/>
    </row>
    <row r="10" spans="1:32" x14ac:dyDescent="0.35">
      <c r="A10" s="24"/>
      <c r="B10" s="104">
        <v>4</v>
      </c>
      <c r="C10" s="117">
        <v>500</v>
      </c>
      <c r="D10" s="26" t="s">
        <v>113</v>
      </c>
      <c r="E10" s="75">
        <v>26.81</v>
      </c>
      <c r="F10" s="111">
        <f t="shared" ref="F10" si="3">AVERAGE(E10:E11)</f>
        <v>26.66</v>
      </c>
      <c r="G10" s="22"/>
      <c r="H10" s="79" t="s">
        <v>3</v>
      </c>
      <c r="I10" s="81" t="s">
        <v>96</v>
      </c>
      <c r="J10" s="82">
        <v>27.89</v>
      </c>
      <c r="K10" s="85">
        <f>J10</f>
        <v>27.89</v>
      </c>
      <c r="L10" s="86">
        <f>POWER(10,(K10-34.51)/-3.002)</f>
        <v>160.39710876169039</v>
      </c>
      <c r="N10" s="23"/>
      <c r="O10" s="21"/>
      <c r="P10" s="21"/>
      <c r="S10" s="13"/>
      <c r="T10" s="1"/>
      <c r="U10" s="1"/>
      <c r="V10" s="14"/>
      <c r="W10" s="5"/>
      <c r="X10" s="14"/>
      <c r="Y10" s="14"/>
      <c r="Z10" s="16"/>
      <c r="AA10" s="16"/>
      <c r="AB10" s="14"/>
      <c r="AC10" s="14"/>
      <c r="AD10" s="15"/>
      <c r="AE10" s="14"/>
      <c r="AF10" s="14"/>
    </row>
    <row r="11" spans="1:32" x14ac:dyDescent="0.35">
      <c r="A11" s="24"/>
      <c r="B11" s="122"/>
      <c r="C11" s="118"/>
      <c r="D11" s="42" t="s">
        <v>80</v>
      </c>
      <c r="E11" s="72">
        <v>26.51</v>
      </c>
      <c r="F11" s="112"/>
      <c r="G11" s="22"/>
      <c r="H11" s="80" t="s">
        <v>4</v>
      </c>
      <c r="I11" s="83" t="s">
        <v>136</v>
      </c>
      <c r="J11" s="84">
        <v>27.94</v>
      </c>
      <c r="K11" s="87">
        <f>J11</f>
        <v>27.94</v>
      </c>
      <c r="L11" s="70">
        <f>POWER(10,(K11-34.51)/-3.002)</f>
        <v>154.36220465340872</v>
      </c>
      <c r="N11" s="23"/>
      <c r="O11" s="21"/>
      <c r="P11" s="21"/>
      <c r="S11" s="13"/>
      <c r="T11" s="1"/>
      <c r="U11" s="1"/>
      <c r="V11" s="14"/>
      <c r="W11" s="5"/>
      <c r="X11" s="14"/>
      <c r="Y11" s="14"/>
      <c r="Z11" s="16"/>
      <c r="AA11" s="16"/>
      <c r="AB11" s="14"/>
      <c r="AC11" s="14"/>
      <c r="AD11" s="15"/>
      <c r="AE11" s="14"/>
      <c r="AF11" s="14"/>
    </row>
    <row r="12" spans="1:32" x14ac:dyDescent="0.35">
      <c r="A12" s="24"/>
      <c r="B12" s="104">
        <v>5</v>
      </c>
      <c r="C12" s="106">
        <v>50</v>
      </c>
      <c r="D12" s="22" t="s">
        <v>114</v>
      </c>
      <c r="E12" s="76">
        <v>30.11</v>
      </c>
      <c r="F12" s="111">
        <f t="shared" ref="F12" si="4">AVERAGE(E12:E13)</f>
        <v>29.905000000000001</v>
      </c>
      <c r="G12" s="22"/>
      <c r="I12" s="23"/>
      <c r="J12" s="21"/>
      <c r="K12" s="21"/>
      <c r="N12" s="13"/>
      <c r="O12" s="1"/>
      <c r="P12" s="1"/>
      <c r="Q12" s="14"/>
      <c r="R12" s="5"/>
      <c r="S12" s="14"/>
      <c r="T12" s="14"/>
      <c r="U12" s="16"/>
      <c r="V12" s="16"/>
      <c r="W12" s="14"/>
      <c r="X12" s="14"/>
      <c r="Y12" s="15"/>
      <c r="Z12" s="14"/>
      <c r="AA12" s="14"/>
    </row>
    <row r="13" spans="1:32" x14ac:dyDescent="0.35">
      <c r="A13" s="24"/>
      <c r="B13" s="122"/>
      <c r="C13" s="116"/>
      <c r="D13" s="44" t="s">
        <v>82</v>
      </c>
      <c r="E13" s="77">
        <v>29.7</v>
      </c>
      <c r="F13" s="112"/>
      <c r="G13" s="22"/>
      <c r="I13" s="23"/>
      <c r="J13" s="21"/>
      <c r="K13" s="21"/>
      <c r="N13" s="13"/>
      <c r="O13" s="1"/>
      <c r="P13" s="1"/>
      <c r="Q13" s="14"/>
      <c r="R13" s="5"/>
      <c r="S13" s="14"/>
      <c r="T13" s="14"/>
      <c r="U13" s="16"/>
      <c r="V13" s="16"/>
      <c r="W13" s="14"/>
      <c r="X13" s="14"/>
      <c r="Y13" s="15"/>
      <c r="Z13" s="14"/>
      <c r="AA13" s="14"/>
    </row>
    <row r="14" spans="1:32" x14ac:dyDescent="0.35">
      <c r="A14" s="24"/>
      <c r="B14" s="104">
        <v>6</v>
      </c>
      <c r="C14" s="106">
        <v>5</v>
      </c>
      <c r="D14" s="22" t="s">
        <v>115</v>
      </c>
      <c r="E14" s="75">
        <v>31.73</v>
      </c>
      <c r="F14" s="106">
        <f t="shared" ref="F14" si="5">AVERAGE(E14:E15)</f>
        <v>31.884999999999998</v>
      </c>
      <c r="G14" s="22"/>
      <c r="N14" s="23"/>
      <c r="O14" s="21"/>
      <c r="P14" s="21"/>
      <c r="S14" s="13"/>
      <c r="T14" s="1"/>
      <c r="U14" s="1"/>
      <c r="V14" s="14"/>
      <c r="W14" s="5"/>
      <c r="X14" s="14"/>
      <c r="Y14" s="14"/>
      <c r="Z14" s="16"/>
      <c r="AA14" s="16"/>
      <c r="AB14" s="14"/>
      <c r="AC14" s="14"/>
      <c r="AD14" s="15"/>
      <c r="AE14" s="14"/>
      <c r="AF14" s="14"/>
    </row>
    <row r="15" spans="1:32" ht="15" thickBot="1" x14ac:dyDescent="0.4">
      <c r="A15" s="24"/>
      <c r="B15" s="105"/>
      <c r="C15" s="107"/>
      <c r="D15" s="31" t="s">
        <v>84</v>
      </c>
      <c r="E15" s="78">
        <v>32.04</v>
      </c>
      <c r="F15" s="107"/>
      <c r="G15" s="22"/>
      <c r="H15" s="13"/>
      <c r="I15" s="1"/>
      <c r="J15" s="1"/>
      <c r="K15" s="14"/>
      <c r="L15" s="5"/>
      <c r="N15" s="23"/>
      <c r="O15" s="21"/>
      <c r="P15" s="21"/>
      <c r="S15" s="13"/>
      <c r="T15" s="1"/>
      <c r="U15" s="1"/>
      <c r="V15" s="14"/>
      <c r="W15" s="5"/>
      <c r="X15" s="14"/>
      <c r="Y15" s="14"/>
      <c r="Z15" s="16"/>
      <c r="AA15" s="16"/>
      <c r="AB15" s="14"/>
      <c r="AC15" s="14"/>
      <c r="AD15" s="15"/>
      <c r="AE15" s="14"/>
      <c r="AF15" s="14"/>
    </row>
    <row r="16" spans="1:32" x14ac:dyDescent="0.35">
      <c r="A16" s="24"/>
      <c r="B16" s="104" t="s">
        <v>49</v>
      </c>
      <c r="C16" s="106">
        <v>0</v>
      </c>
      <c r="D16" s="22" t="s">
        <v>116</v>
      </c>
      <c r="E16" s="75">
        <v>32.880000000000003</v>
      </c>
      <c r="F16" s="106">
        <f t="shared" ref="F16" si="6">AVERAGE(E16:E17)</f>
        <v>32.725000000000001</v>
      </c>
      <c r="G16" s="22"/>
      <c r="H16" s="13"/>
      <c r="I16" s="1"/>
      <c r="J16" s="1"/>
      <c r="K16" s="14"/>
      <c r="L16" s="5"/>
      <c r="N16" s="23"/>
      <c r="O16" s="21"/>
      <c r="P16" s="21"/>
      <c r="S16" s="13"/>
      <c r="T16" s="1"/>
      <c r="U16" s="1"/>
      <c r="V16" s="14"/>
      <c r="W16" s="5"/>
      <c r="X16" s="14"/>
      <c r="Y16" s="14"/>
      <c r="Z16" s="16"/>
      <c r="AA16" s="16"/>
      <c r="AB16" s="14"/>
      <c r="AC16" s="14"/>
      <c r="AD16" s="15"/>
      <c r="AE16" s="14"/>
      <c r="AF16" s="14"/>
    </row>
    <row r="17" spans="1:32" ht="15" thickBot="1" x14ac:dyDescent="0.4">
      <c r="A17" s="24"/>
      <c r="B17" s="105"/>
      <c r="C17" s="107"/>
      <c r="D17" s="31" t="s">
        <v>86</v>
      </c>
      <c r="E17" s="78">
        <v>32.57</v>
      </c>
      <c r="F17" s="107"/>
      <c r="G17" s="22"/>
      <c r="H17" s="7"/>
      <c r="N17" s="23"/>
      <c r="O17" s="21"/>
      <c r="P17" s="21"/>
      <c r="S17" s="13"/>
      <c r="T17" s="1"/>
      <c r="U17" s="1"/>
      <c r="V17" s="14"/>
      <c r="W17" s="5"/>
      <c r="X17" s="14"/>
      <c r="Y17" s="14"/>
      <c r="Z17" s="16"/>
      <c r="AA17" s="16"/>
      <c r="AB17" s="14"/>
      <c r="AC17" s="14"/>
      <c r="AD17" s="15"/>
      <c r="AE17" s="14"/>
      <c r="AF17" s="14"/>
    </row>
    <row r="18" spans="1:32" x14ac:dyDescent="0.35">
      <c r="A18" s="24"/>
      <c r="B18" s="26"/>
      <c r="C18" s="22"/>
      <c r="D18" s="22"/>
      <c r="E18" s="23"/>
      <c r="F18" s="22"/>
      <c r="G18" s="23"/>
      <c r="N18" s="21"/>
      <c r="O18" s="21"/>
      <c r="R18" s="13"/>
      <c r="S18" s="1"/>
      <c r="T18" s="1"/>
      <c r="U18" s="14"/>
      <c r="V18" s="5"/>
      <c r="W18" s="14"/>
      <c r="X18" s="14"/>
      <c r="Y18" s="16"/>
      <c r="Z18" s="16"/>
      <c r="AA18" s="14"/>
      <c r="AB18" s="14"/>
      <c r="AC18" s="15"/>
      <c r="AD18" s="14"/>
      <c r="AE18" s="14"/>
    </row>
    <row r="19" spans="1:32" x14ac:dyDescent="0.35">
      <c r="A19" s="24"/>
      <c r="B19" s="26" t="s">
        <v>22</v>
      </c>
      <c r="C19" s="27" t="s">
        <v>168</v>
      </c>
      <c r="D19" s="22"/>
      <c r="E19" s="23"/>
      <c r="F19" s="22"/>
      <c r="G19" s="23"/>
      <c r="N19" s="21"/>
      <c r="O19" s="21"/>
      <c r="R19" s="13"/>
      <c r="S19" s="1"/>
      <c r="T19" s="1"/>
      <c r="U19" s="14"/>
      <c r="V19" s="5"/>
      <c r="W19" s="14"/>
      <c r="X19" s="14"/>
      <c r="Y19" s="16"/>
      <c r="Z19" s="16"/>
      <c r="AA19" s="14"/>
      <c r="AB19" s="14"/>
      <c r="AC19" s="15"/>
      <c r="AD19" s="14"/>
      <c r="AE19" s="14"/>
    </row>
    <row r="20" spans="1:32" x14ac:dyDescent="0.35">
      <c r="B20" s="17" t="s">
        <v>72</v>
      </c>
      <c r="C20" s="60">
        <v>0.99609999999999999</v>
      </c>
      <c r="D20" s="1"/>
      <c r="E20" s="15"/>
      <c r="F20" s="5"/>
      <c r="G20" s="15"/>
      <c r="N20" s="15"/>
      <c r="O20" s="15"/>
      <c r="R20" s="5"/>
      <c r="S20" s="1"/>
      <c r="T20" s="14"/>
      <c r="U20" s="14"/>
      <c r="V20" s="15"/>
      <c r="W20" s="14"/>
      <c r="X20" s="14"/>
    </row>
    <row r="21" spans="1:32" x14ac:dyDescent="0.35">
      <c r="B21" s="7"/>
      <c r="T21"/>
      <c r="U21"/>
      <c r="W21"/>
      <c r="X21"/>
    </row>
    <row r="22" spans="1:32" x14ac:dyDescent="0.35">
      <c r="N22" s="1"/>
      <c r="O22" s="1"/>
    </row>
    <row r="23" spans="1:32" x14ac:dyDescent="0.35">
      <c r="N23" s="10"/>
      <c r="O23" s="10"/>
      <c r="P23" s="10"/>
      <c r="Q23" s="10"/>
    </row>
    <row r="24" spans="1:32" ht="14.5" customHeight="1" x14ac:dyDescent="0.35">
      <c r="N24" s="12"/>
      <c r="O24" s="11"/>
      <c r="P24" s="11"/>
      <c r="Q24" s="12"/>
    </row>
    <row r="25" spans="1:32" x14ac:dyDescent="0.35">
      <c r="N25" s="14"/>
      <c r="O25" s="16"/>
      <c r="P25" s="16"/>
      <c r="Q25" s="14"/>
    </row>
    <row r="26" spans="1:32" x14ac:dyDescent="0.35">
      <c r="N26" s="14"/>
      <c r="O26" s="16"/>
      <c r="P26" s="16"/>
      <c r="Q26" s="14"/>
    </row>
    <row r="27" spans="1:32" ht="14.5" customHeight="1" x14ac:dyDescent="0.35">
      <c r="N27" s="14"/>
      <c r="O27" s="16"/>
      <c r="P27" s="16"/>
      <c r="Q27" s="14"/>
    </row>
    <row r="28" spans="1:32" x14ac:dyDescent="0.35">
      <c r="N28" s="14"/>
      <c r="O28" s="16"/>
      <c r="P28" s="16"/>
      <c r="Q28" s="14"/>
    </row>
    <row r="29" spans="1:32" x14ac:dyDescent="0.35">
      <c r="N29" s="14"/>
      <c r="O29" s="16"/>
      <c r="P29" s="16"/>
      <c r="Q29" s="14"/>
    </row>
    <row r="30" spans="1:32" x14ac:dyDescent="0.35">
      <c r="N30" s="14"/>
      <c r="O30" s="16"/>
      <c r="P30" s="16"/>
      <c r="Q30" s="14"/>
    </row>
    <row r="31" spans="1:32" x14ac:dyDescent="0.35">
      <c r="N31" s="14"/>
      <c r="O31" s="5"/>
      <c r="P31" s="1"/>
      <c r="Q31" s="14"/>
    </row>
    <row r="32" spans="1:32" x14ac:dyDescent="0.35">
      <c r="N32" s="14"/>
      <c r="O32" s="5"/>
      <c r="P32" s="1"/>
      <c r="Q32" s="14"/>
    </row>
    <row r="33" spans="14:17" x14ac:dyDescent="0.35">
      <c r="N33" s="14"/>
      <c r="O33" s="5"/>
      <c r="P33" s="1"/>
      <c r="Q33" s="14"/>
    </row>
    <row r="34" spans="14:17" x14ac:dyDescent="0.35">
      <c r="N34" s="14"/>
      <c r="O34" s="5"/>
      <c r="P34" s="1"/>
      <c r="Q34" s="14"/>
    </row>
    <row r="36" spans="14:17" ht="14.5" customHeight="1" x14ac:dyDescent="0.35"/>
    <row r="38" spans="14:17" ht="14.5" customHeight="1" x14ac:dyDescent="0.35"/>
  </sheetData>
  <mergeCells count="30">
    <mergeCell ref="H8:H9"/>
    <mergeCell ref="K8:K9"/>
    <mergeCell ref="L8:L9"/>
    <mergeCell ref="H4:H5"/>
    <mergeCell ref="K4:K5"/>
    <mergeCell ref="L4:L5"/>
    <mergeCell ref="H6:H7"/>
    <mergeCell ref="K6:K7"/>
    <mergeCell ref="L6:L7"/>
    <mergeCell ref="B16:B17"/>
    <mergeCell ref="C16:C17"/>
    <mergeCell ref="F16:F17"/>
    <mergeCell ref="B14:B15"/>
    <mergeCell ref="C14:C15"/>
    <mergeCell ref="F14:F15"/>
    <mergeCell ref="B12:B13"/>
    <mergeCell ref="C12:C13"/>
    <mergeCell ref="F12:F13"/>
    <mergeCell ref="B10:B11"/>
    <mergeCell ref="C10:C11"/>
    <mergeCell ref="F10:F11"/>
    <mergeCell ref="B4:B5"/>
    <mergeCell ref="C4:C5"/>
    <mergeCell ref="F4:F5"/>
    <mergeCell ref="B8:B9"/>
    <mergeCell ref="C8:C9"/>
    <mergeCell ref="F8:F9"/>
    <mergeCell ref="B6:B7"/>
    <mergeCell ref="C6:C7"/>
    <mergeCell ref="F6:F7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51AF34-086A-4990-BB99-EC2E85FD2083}">
  <dimension ref="A1:AF38"/>
  <sheetViews>
    <sheetView tabSelected="1" zoomScale="58" workbookViewId="0">
      <selection activeCell="L6" sqref="L6:L9"/>
    </sheetView>
  </sheetViews>
  <sheetFormatPr defaultRowHeight="14.5" x14ac:dyDescent="0.35"/>
  <cols>
    <col min="1" max="1" width="8.7265625" style="6"/>
    <col min="2" max="2" width="13.453125" style="6" customWidth="1"/>
    <col min="3" max="3" width="12.7265625" style="6" customWidth="1"/>
    <col min="4" max="4" width="9.90625" style="6" customWidth="1"/>
    <col min="5" max="6" width="11.54296875" style="6" customWidth="1"/>
    <col min="7" max="7" width="7.26953125" style="6" customWidth="1"/>
    <col min="8" max="8" width="12.6328125" style="6" customWidth="1"/>
    <col min="9" max="11" width="8.7265625" style="6"/>
    <col min="12" max="12" width="13.6328125" style="6" customWidth="1"/>
    <col min="13" max="13" width="13.81640625" style="6" customWidth="1"/>
    <col min="14" max="14" width="9.7265625" style="6" customWidth="1"/>
    <col min="15" max="15" width="11.08984375" style="6" customWidth="1"/>
    <col min="16" max="16" width="10.36328125" style="6" customWidth="1"/>
    <col min="17" max="17" width="8.7265625" style="6"/>
    <col min="18" max="18" width="13.1796875" style="6" customWidth="1"/>
    <col min="19" max="22" width="8.7265625" style="6"/>
    <col min="23" max="23" width="14.54296875" style="6" bestFit="1" customWidth="1"/>
    <col min="24" max="31" width="8.7265625" style="6"/>
    <col min="32" max="32" width="9.7265625" style="6" customWidth="1"/>
    <col min="33" max="16384" width="8.7265625" style="6"/>
  </cols>
  <sheetData>
    <row r="1" spans="1:32" x14ac:dyDescent="0.35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32" ht="14.5" customHeight="1" thickBot="1" x14ac:dyDescent="0.4">
      <c r="A2" s="24"/>
      <c r="B2" s="24"/>
      <c r="C2" s="24"/>
      <c r="D2" s="24"/>
      <c r="E2" s="24"/>
      <c r="F2" s="24"/>
      <c r="G2" s="25"/>
      <c r="H2" s="25"/>
      <c r="I2" s="25"/>
      <c r="J2" s="25"/>
      <c r="K2" s="25"/>
      <c r="L2" s="25"/>
      <c r="M2" s="25"/>
    </row>
    <row r="3" spans="1:32" ht="67" customHeight="1" thickBot="1" x14ac:dyDescent="0.4">
      <c r="A3" s="24"/>
      <c r="B3" s="35" t="s">
        <v>12</v>
      </c>
      <c r="C3" s="30" t="s">
        <v>11</v>
      </c>
      <c r="D3" s="29" t="s">
        <v>14</v>
      </c>
      <c r="E3" s="30" t="s">
        <v>15</v>
      </c>
      <c r="F3" s="30" t="s">
        <v>13</v>
      </c>
      <c r="G3" s="24"/>
      <c r="H3" s="54" t="s">
        <v>0</v>
      </c>
      <c r="I3" s="55" t="s">
        <v>1</v>
      </c>
      <c r="J3" s="54" t="s">
        <v>73</v>
      </c>
      <c r="K3" s="56" t="s">
        <v>2</v>
      </c>
      <c r="L3" s="57" t="s">
        <v>42</v>
      </c>
      <c r="M3" s="24"/>
      <c r="N3" s="24"/>
    </row>
    <row r="4" spans="1:32" ht="14.5" customHeight="1" x14ac:dyDescent="0.45">
      <c r="A4" s="24"/>
      <c r="B4" s="114">
        <v>1</v>
      </c>
      <c r="C4" s="120">
        <v>500000</v>
      </c>
      <c r="D4" s="36" t="s">
        <v>110</v>
      </c>
      <c r="E4" s="71">
        <v>17.29</v>
      </c>
      <c r="F4" s="109">
        <f>AVERAGE(E4:E5)</f>
        <v>17.240000000000002</v>
      </c>
      <c r="G4" s="46"/>
      <c r="H4" s="92" t="s">
        <v>169</v>
      </c>
      <c r="I4" s="1" t="s">
        <v>163</v>
      </c>
      <c r="J4" s="4">
        <v>32.340000000000003</v>
      </c>
      <c r="K4" s="108">
        <f>AVERAGE(J4:J5)</f>
        <v>32.674999999999997</v>
      </c>
      <c r="L4" s="123">
        <f>POWER(10,(K4-34.51)/-3.002)</f>
        <v>4.0856311924876119</v>
      </c>
      <c r="M4" s="14"/>
      <c r="N4" s="22"/>
      <c r="O4" s="18"/>
      <c r="P4" s="18"/>
      <c r="S4" s="8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</row>
    <row r="5" spans="1:32" ht="14.5" customHeight="1" thickBot="1" x14ac:dyDescent="0.5">
      <c r="A5" s="24"/>
      <c r="B5" s="115"/>
      <c r="C5" s="121"/>
      <c r="D5" s="6" t="s">
        <v>74</v>
      </c>
      <c r="E5" s="72">
        <v>17.190000000000001</v>
      </c>
      <c r="F5" s="110"/>
      <c r="G5" s="46"/>
      <c r="H5" s="93"/>
      <c r="I5" s="48" t="s">
        <v>164</v>
      </c>
      <c r="J5" s="3">
        <v>33.01</v>
      </c>
      <c r="K5" s="97"/>
      <c r="L5" s="101"/>
      <c r="M5" s="14"/>
      <c r="N5" s="22"/>
      <c r="O5" s="18"/>
      <c r="P5" s="18"/>
      <c r="S5" s="8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</row>
    <row r="6" spans="1:32" x14ac:dyDescent="0.35">
      <c r="A6" s="45"/>
      <c r="B6" s="119">
        <v>2</v>
      </c>
      <c r="C6" s="119">
        <v>50000</v>
      </c>
      <c r="D6" s="40" t="s">
        <v>111</v>
      </c>
      <c r="E6" s="71">
        <v>20.47</v>
      </c>
      <c r="F6" s="109">
        <f t="shared" ref="F6" si="0">AVERAGE(E6:E7)</f>
        <v>20.384999999999998</v>
      </c>
      <c r="G6" s="46"/>
      <c r="H6" s="95" t="s">
        <v>170</v>
      </c>
      <c r="I6" s="1" t="s">
        <v>137</v>
      </c>
      <c r="J6" s="4">
        <v>27.11</v>
      </c>
      <c r="K6" s="96">
        <f>AVERAGE(J6:J7)</f>
        <v>27.11</v>
      </c>
      <c r="L6" s="123">
        <f t="shared" ref="L6" si="1">POWER(10,(K6-34.51)/-3.002)</f>
        <v>291.75836583384739</v>
      </c>
      <c r="M6" s="14"/>
      <c r="N6" s="22"/>
      <c r="O6" s="19"/>
      <c r="P6" s="19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</row>
    <row r="7" spans="1:32" ht="15" thickBot="1" x14ac:dyDescent="0.4">
      <c r="A7" s="45"/>
      <c r="B7" s="116"/>
      <c r="C7" s="116"/>
      <c r="D7" s="41" t="s">
        <v>76</v>
      </c>
      <c r="E7" s="72">
        <v>20.3</v>
      </c>
      <c r="F7" s="110"/>
      <c r="G7" s="46"/>
      <c r="H7" s="93"/>
      <c r="I7" s="1" t="s">
        <v>138</v>
      </c>
      <c r="J7" s="4">
        <v>27.11</v>
      </c>
      <c r="K7" s="97"/>
      <c r="L7" s="101"/>
      <c r="M7" s="14"/>
      <c r="N7" s="22"/>
      <c r="O7" s="19"/>
      <c r="P7" s="19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</row>
    <row r="8" spans="1:32" x14ac:dyDescent="0.35">
      <c r="A8" s="24"/>
      <c r="B8" s="104">
        <v>3</v>
      </c>
      <c r="C8" s="117">
        <v>5000</v>
      </c>
      <c r="D8" s="26" t="s">
        <v>112</v>
      </c>
      <c r="E8" s="73">
        <v>23.47</v>
      </c>
      <c r="F8" s="113">
        <f t="shared" ref="F8" si="2">AVERAGE(E8:E9)</f>
        <v>23.39</v>
      </c>
      <c r="G8" s="47"/>
      <c r="H8" s="95" t="s">
        <v>171</v>
      </c>
      <c r="I8" s="51" t="s">
        <v>139</v>
      </c>
      <c r="J8" s="2">
        <v>17.48</v>
      </c>
      <c r="K8" s="96">
        <f>AVERAGE(J8:J9)</f>
        <v>17.465</v>
      </c>
      <c r="L8" s="123">
        <f>POWER(10,(K8-34.51)/-3.002)*10</f>
        <v>4763009.1124481196</v>
      </c>
      <c r="M8" s="14"/>
      <c r="N8" s="26"/>
      <c r="O8" s="20"/>
      <c r="P8" s="20"/>
      <c r="S8" s="11"/>
      <c r="T8" s="11"/>
      <c r="U8" s="11"/>
      <c r="V8" s="12"/>
      <c r="W8" s="11"/>
      <c r="X8" s="12"/>
      <c r="Y8" s="12"/>
      <c r="Z8" s="11"/>
      <c r="AA8" s="11"/>
      <c r="AB8" s="12"/>
      <c r="AC8" s="12"/>
      <c r="AD8" s="12"/>
      <c r="AE8" s="11"/>
      <c r="AF8" s="12"/>
    </row>
    <row r="9" spans="1:32" ht="15" thickBot="1" x14ac:dyDescent="0.4">
      <c r="A9" s="24"/>
      <c r="B9" s="122"/>
      <c r="C9" s="118"/>
      <c r="D9" s="42" t="s">
        <v>78</v>
      </c>
      <c r="E9" s="74">
        <v>23.31</v>
      </c>
      <c r="F9" s="112"/>
      <c r="G9" s="26"/>
      <c r="H9" s="98"/>
      <c r="I9" s="52" t="s">
        <v>140</v>
      </c>
      <c r="J9" s="53">
        <v>17.45</v>
      </c>
      <c r="K9" s="99"/>
      <c r="L9" s="101"/>
      <c r="M9" s="14"/>
      <c r="N9" s="26"/>
      <c r="O9" s="20"/>
      <c r="P9" s="20"/>
      <c r="S9" s="11"/>
      <c r="T9" s="11"/>
      <c r="U9" s="11"/>
      <c r="V9" s="12"/>
      <c r="W9" s="11"/>
      <c r="X9" s="12"/>
      <c r="Y9" s="12"/>
      <c r="Z9" s="11"/>
      <c r="AA9" s="11"/>
      <c r="AB9" s="12"/>
      <c r="AC9" s="12"/>
      <c r="AD9" s="12"/>
      <c r="AE9" s="11"/>
      <c r="AF9" s="12"/>
    </row>
    <row r="10" spans="1:32" x14ac:dyDescent="0.35">
      <c r="A10" s="24"/>
      <c r="B10" s="104">
        <v>4</v>
      </c>
      <c r="C10" s="117">
        <v>500</v>
      </c>
      <c r="D10" s="26" t="s">
        <v>113</v>
      </c>
      <c r="E10" s="75">
        <v>26.81</v>
      </c>
      <c r="F10" s="111">
        <f t="shared" ref="F10" si="3">AVERAGE(E10:E11)</f>
        <v>26.66</v>
      </c>
      <c r="G10" s="22"/>
      <c r="H10" s="79" t="s">
        <v>3</v>
      </c>
      <c r="I10" s="81" t="s">
        <v>165</v>
      </c>
      <c r="J10" s="82">
        <v>26.56</v>
      </c>
      <c r="K10" s="85">
        <f>J10</f>
        <v>26.56</v>
      </c>
      <c r="L10" s="86">
        <f>POWER(10,(K10-34.51)/-3.002)</f>
        <v>444.87142428694165</v>
      </c>
      <c r="N10" s="23"/>
      <c r="O10" s="21"/>
      <c r="P10" s="21"/>
      <c r="S10" s="13"/>
      <c r="T10" s="1"/>
      <c r="U10" s="1"/>
      <c r="V10" s="14"/>
      <c r="W10" s="5"/>
      <c r="X10" s="14"/>
      <c r="Y10" s="14"/>
      <c r="Z10" s="16"/>
      <c r="AA10" s="16"/>
      <c r="AB10" s="14"/>
      <c r="AC10" s="14"/>
      <c r="AD10" s="15"/>
      <c r="AE10" s="14"/>
      <c r="AF10" s="14"/>
    </row>
    <row r="11" spans="1:32" x14ac:dyDescent="0.35">
      <c r="A11" s="24"/>
      <c r="B11" s="122"/>
      <c r="C11" s="118"/>
      <c r="D11" s="42" t="s">
        <v>80</v>
      </c>
      <c r="E11" s="72">
        <v>26.51</v>
      </c>
      <c r="F11" s="112"/>
      <c r="G11" s="22"/>
      <c r="H11" s="80" t="s">
        <v>4</v>
      </c>
      <c r="I11" s="83" t="s">
        <v>166</v>
      </c>
      <c r="J11" s="84">
        <v>26.53</v>
      </c>
      <c r="K11" s="87">
        <f>J11</f>
        <v>26.53</v>
      </c>
      <c r="L11" s="70">
        <f>POWER(10,(K11-34.51)/-3.002)</f>
        <v>455.22682755073049</v>
      </c>
      <c r="N11" s="23"/>
      <c r="O11" s="21"/>
      <c r="P11" s="21"/>
      <c r="S11" s="13"/>
      <c r="T11" s="1"/>
      <c r="U11" s="1"/>
      <c r="V11" s="14"/>
      <c r="W11" s="5"/>
      <c r="X11" s="14"/>
      <c r="Y11" s="14"/>
      <c r="Z11" s="16"/>
      <c r="AA11" s="16"/>
      <c r="AB11" s="14"/>
      <c r="AC11" s="14"/>
      <c r="AD11" s="15"/>
      <c r="AE11" s="14"/>
      <c r="AF11" s="14"/>
    </row>
    <row r="12" spans="1:32" x14ac:dyDescent="0.35">
      <c r="A12" s="24"/>
      <c r="B12" s="104">
        <v>5</v>
      </c>
      <c r="C12" s="106">
        <v>50</v>
      </c>
      <c r="D12" s="22" t="s">
        <v>114</v>
      </c>
      <c r="E12" s="76">
        <v>30.11</v>
      </c>
      <c r="F12" s="111">
        <f t="shared" ref="F12" si="4">AVERAGE(E12:E13)</f>
        <v>29.905000000000001</v>
      </c>
      <c r="G12" s="22"/>
      <c r="I12" s="23"/>
      <c r="J12" s="21"/>
      <c r="K12" s="21"/>
      <c r="N12" s="13"/>
      <c r="O12" s="1"/>
      <c r="P12" s="1"/>
      <c r="Q12" s="14"/>
      <c r="R12" s="5"/>
      <c r="S12" s="14"/>
      <c r="T12" s="14"/>
      <c r="U12" s="16"/>
      <c r="V12" s="16"/>
      <c r="W12" s="14"/>
      <c r="X12" s="14"/>
      <c r="Y12" s="15"/>
      <c r="Z12" s="14"/>
      <c r="AA12" s="14"/>
    </row>
    <row r="13" spans="1:32" x14ac:dyDescent="0.35">
      <c r="A13" s="24"/>
      <c r="B13" s="122"/>
      <c r="C13" s="116"/>
      <c r="D13" s="44" t="s">
        <v>82</v>
      </c>
      <c r="E13" s="77">
        <v>29.7</v>
      </c>
      <c r="F13" s="112"/>
      <c r="G13" s="22"/>
      <c r="I13" s="23"/>
      <c r="J13" s="21"/>
      <c r="K13" s="21"/>
      <c r="N13" s="13"/>
      <c r="O13" s="1"/>
      <c r="P13" s="1"/>
      <c r="Q13" s="14"/>
      <c r="R13" s="5"/>
      <c r="S13" s="14"/>
      <c r="T13" s="14"/>
      <c r="U13" s="16"/>
      <c r="V13" s="16"/>
      <c r="W13" s="14"/>
      <c r="X13" s="14"/>
      <c r="Y13" s="15"/>
      <c r="Z13" s="14"/>
      <c r="AA13" s="14"/>
    </row>
    <row r="14" spans="1:32" x14ac:dyDescent="0.35">
      <c r="A14" s="24"/>
      <c r="B14" s="104">
        <v>6</v>
      </c>
      <c r="C14" s="106">
        <v>5</v>
      </c>
      <c r="D14" s="22" t="s">
        <v>115</v>
      </c>
      <c r="E14" s="75">
        <v>31.73</v>
      </c>
      <c r="F14" s="106">
        <f t="shared" ref="F14" si="5">AVERAGE(E14:E15)</f>
        <v>31.884999999999998</v>
      </c>
      <c r="G14" s="22"/>
      <c r="N14" s="23"/>
      <c r="O14" s="21"/>
      <c r="P14" s="21"/>
      <c r="S14" s="13"/>
      <c r="T14" s="1"/>
      <c r="U14" s="1"/>
      <c r="V14" s="14"/>
      <c r="W14" s="5"/>
      <c r="X14" s="14"/>
      <c r="Y14" s="14"/>
      <c r="Z14" s="16"/>
      <c r="AA14" s="16"/>
      <c r="AB14" s="14"/>
      <c r="AC14" s="14"/>
      <c r="AD14" s="15"/>
      <c r="AE14" s="14"/>
      <c r="AF14" s="14"/>
    </row>
    <row r="15" spans="1:32" ht="15" thickBot="1" x14ac:dyDescent="0.4">
      <c r="A15" s="24"/>
      <c r="B15" s="105"/>
      <c r="C15" s="107"/>
      <c r="D15" s="31" t="s">
        <v>84</v>
      </c>
      <c r="E15" s="78">
        <v>32.04</v>
      </c>
      <c r="F15" s="107"/>
      <c r="G15" s="22"/>
      <c r="H15" s="13"/>
      <c r="I15" s="1"/>
      <c r="J15" s="1"/>
      <c r="K15" s="14"/>
      <c r="L15" s="5"/>
      <c r="N15" s="23"/>
      <c r="O15" s="21"/>
      <c r="P15" s="21"/>
      <c r="S15" s="13"/>
      <c r="T15" s="1"/>
      <c r="U15" s="1"/>
      <c r="V15" s="14"/>
      <c r="W15" s="5"/>
      <c r="X15" s="14"/>
      <c r="Y15" s="14"/>
      <c r="Z15" s="16"/>
      <c r="AA15" s="16"/>
      <c r="AB15" s="14"/>
      <c r="AC15" s="14"/>
      <c r="AD15" s="15"/>
      <c r="AE15" s="14"/>
      <c r="AF15" s="14"/>
    </row>
    <row r="16" spans="1:32" x14ac:dyDescent="0.35">
      <c r="A16" s="24"/>
      <c r="B16" s="104" t="s">
        <v>49</v>
      </c>
      <c r="C16" s="106">
        <v>0</v>
      </c>
      <c r="D16" s="22" t="s">
        <v>116</v>
      </c>
      <c r="E16" s="75">
        <v>32.880000000000003</v>
      </c>
      <c r="F16" s="106">
        <f t="shared" ref="F16" si="6">AVERAGE(E16:E17)</f>
        <v>32.725000000000001</v>
      </c>
      <c r="G16" s="22"/>
      <c r="H16" s="13"/>
      <c r="I16" s="1"/>
      <c r="J16" s="1"/>
      <c r="K16" s="14"/>
      <c r="L16" s="5"/>
      <c r="N16" s="23"/>
      <c r="O16" s="21"/>
      <c r="P16" s="21"/>
      <c r="S16" s="13"/>
      <c r="T16" s="1"/>
      <c r="U16" s="1"/>
      <c r="V16" s="14"/>
      <c r="W16" s="5"/>
      <c r="X16" s="14"/>
      <c r="Y16" s="14"/>
      <c r="Z16" s="16"/>
      <c r="AA16" s="16"/>
      <c r="AB16" s="14"/>
      <c r="AC16" s="14"/>
      <c r="AD16" s="15"/>
      <c r="AE16" s="14"/>
      <c r="AF16" s="14"/>
    </row>
    <row r="17" spans="1:32" ht="15" thickBot="1" x14ac:dyDescent="0.4">
      <c r="A17" s="24"/>
      <c r="B17" s="105"/>
      <c r="C17" s="107"/>
      <c r="D17" s="31" t="s">
        <v>86</v>
      </c>
      <c r="E17" s="78">
        <v>32.57</v>
      </c>
      <c r="F17" s="107"/>
      <c r="G17" s="22"/>
      <c r="H17" s="7"/>
      <c r="N17" s="23"/>
      <c r="O17" s="21"/>
      <c r="P17" s="21"/>
      <c r="S17" s="13"/>
      <c r="T17" s="1"/>
      <c r="U17" s="1"/>
      <c r="V17" s="14"/>
      <c r="W17" s="5"/>
      <c r="X17" s="14"/>
      <c r="Y17" s="14"/>
      <c r="Z17" s="16"/>
      <c r="AA17" s="16"/>
      <c r="AB17" s="14"/>
      <c r="AC17" s="14"/>
      <c r="AD17" s="15"/>
      <c r="AE17" s="14"/>
      <c r="AF17" s="14"/>
    </row>
    <row r="18" spans="1:32" x14ac:dyDescent="0.35">
      <c r="A18" s="24"/>
      <c r="B18" s="26"/>
      <c r="C18" s="22"/>
      <c r="D18" s="22"/>
      <c r="E18" s="23"/>
      <c r="F18" s="22"/>
      <c r="G18" s="23"/>
      <c r="N18" s="21"/>
      <c r="O18" s="21"/>
      <c r="R18" s="13"/>
      <c r="S18" s="1"/>
      <c r="T18" s="1"/>
      <c r="U18" s="14"/>
      <c r="V18" s="5"/>
      <c r="W18" s="14"/>
      <c r="X18" s="14"/>
      <c r="Y18" s="16"/>
      <c r="Z18" s="16"/>
      <c r="AA18" s="14"/>
      <c r="AB18" s="14"/>
      <c r="AC18" s="15"/>
      <c r="AD18" s="14"/>
      <c r="AE18" s="14"/>
    </row>
    <row r="19" spans="1:32" x14ac:dyDescent="0.35">
      <c r="A19" s="24"/>
      <c r="B19" s="26" t="s">
        <v>22</v>
      </c>
      <c r="C19" s="27" t="s">
        <v>168</v>
      </c>
      <c r="D19" s="22"/>
      <c r="E19" s="23"/>
      <c r="F19" s="22"/>
      <c r="G19" s="23"/>
      <c r="N19" s="21"/>
      <c r="O19" s="21"/>
      <c r="R19" s="13"/>
      <c r="S19" s="1"/>
      <c r="T19" s="1"/>
      <c r="U19" s="14"/>
      <c r="V19" s="5"/>
      <c r="W19" s="14"/>
      <c r="X19" s="14"/>
      <c r="Y19" s="16"/>
      <c r="Z19" s="16"/>
      <c r="AA19" s="14"/>
      <c r="AB19" s="14"/>
      <c r="AC19" s="15"/>
      <c r="AD19" s="14"/>
      <c r="AE19" s="14"/>
    </row>
    <row r="20" spans="1:32" x14ac:dyDescent="0.35">
      <c r="B20" s="17" t="s">
        <v>72</v>
      </c>
      <c r="C20" s="60">
        <v>0.99609999999999999</v>
      </c>
      <c r="D20" s="1"/>
      <c r="E20" s="15"/>
      <c r="F20" s="5"/>
      <c r="G20" s="15"/>
      <c r="N20" s="15"/>
      <c r="O20" s="15"/>
      <c r="R20" s="5"/>
      <c r="S20" s="1"/>
      <c r="T20" s="14"/>
      <c r="U20" s="14"/>
      <c r="V20" s="15"/>
      <c r="W20" s="14"/>
      <c r="X20" s="14"/>
    </row>
    <row r="21" spans="1:32" x14ac:dyDescent="0.35">
      <c r="B21" s="7"/>
      <c r="T21"/>
      <c r="U21"/>
      <c r="W21"/>
      <c r="X21"/>
    </row>
    <row r="22" spans="1:32" x14ac:dyDescent="0.35">
      <c r="N22" s="1"/>
      <c r="O22" s="1"/>
    </row>
    <row r="23" spans="1:32" x14ac:dyDescent="0.35">
      <c r="N23" s="10"/>
      <c r="O23" s="10"/>
      <c r="P23" s="10"/>
      <c r="Q23" s="10"/>
    </row>
    <row r="24" spans="1:32" ht="14.5" customHeight="1" x14ac:dyDescent="0.35">
      <c r="N24" s="12"/>
      <c r="O24" s="11"/>
      <c r="P24" s="11"/>
      <c r="Q24" s="12"/>
    </row>
    <row r="25" spans="1:32" x14ac:dyDescent="0.35">
      <c r="N25" s="14"/>
      <c r="O25" s="16"/>
      <c r="P25" s="16"/>
      <c r="Q25" s="14"/>
    </row>
    <row r="26" spans="1:32" x14ac:dyDescent="0.35">
      <c r="N26" s="14"/>
      <c r="O26" s="16"/>
      <c r="P26" s="16"/>
      <c r="Q26" s="14"/>
    </row>
    <row r="27" spans="1:32" ht="14.5" customHeight="1" x14ac:dyDescent="0.35">
      <c r="N27" s="14"/>
      <c r="O27" s="16"/>
      <c r="P27" s="16"/>
      <c r="Q27" s="14"/>
    </row>
    <row r="28" spans="1:32" x14ac:dyDescent="0.35">
      <c r="N28" s="14"/>
      <c r="O28" s="16"/>
      <c r="P28" s="16"/>
      <c r="Q28" s="14"/>
    </row>
    <row r="29" spans="1:32" x14ac:dyDescent="0.35">
      <c r="N29" s="14"/>
      <c r="O29" s="16"/>
      <c r="P29" s="16"/>
      <c r="Q29" s="14"/>
    </row>
    <row r="30" spans="1:32" x14ac:dyDescent="0.35">
      <c r="N30" s="14"/>
      <c r="O30" s="16"/>
      <c r="P30" s="16"/>
      <c r="Q30" s="14"/>
    </row>
    <row r="31" spans="1:32" x14ac:dyDescent="0.35">
      <c r="N31" s="14"/>
      <c r="O31" s="5"/>
      <c r="P31" s="1"/>
      <c r="Q31" s="14"/>
    </row>
    <row r="32" spans="1:32" x14ac:dyDescent="0.35">
      <c r="N32" s="14"/>
      <c r="O32" s="5"/>
      <c r="P32" s="1"/>
      <c r="Q32" s="14"/>
    </row>
    <row r="33" spans="14:17" x14ac:dyDescent="0.35">
      <c r="N33" s="14"/>
      <c r="O33" s="5"/>
      <c r="P33" s="1"/>
      <c r="Q33" s="14"/>
    </row>
    <row r="34" spans="14:17" x14ac:dyDescent="0.35">
      <c r="N34" s="14"/>
      <c r="O34" s="5"/>
      <c r="P34" s="1"/>
      <c r="Q34" s="14"/>
    </row>
    <row r="36" spans="14:17" ht="14.5" customHeight="1" x14ac:dyDescent="0.35"/>
    <row r="38" spans="14:17" ht="14.5" customHeight="1" x14ac:dyDescent="0.35"/>
  </sheetData>
  <mergeCells count="30">
    <mergeCell ref="B14:B15"/>
    <mergeCell ref="C14:C15"/>
    <mergeCell ref="F14:F15"/>
    <mergeCell ref="B16:B17"/>
    <mergeCell ref="C16:C17"/>
    <mergeCell ref="F16:F17"/>
    <mergeCell ref="B10:B11"/>
    <mergeCell ref="C10:C11"/>
    <mergeCell ref="F10:F11"/>
    <mergeCell ref="B12:B13"/>
    <mergeCell ref="C12:C13"/>
    <mergeCell ref="F12:F13"/>
    <mergeCell ref="L8:L9"/>
    <mergeCell ref="B6:B7"/>
    <mergeCell ref="C6:C7"/>
    <mergeCell ref="F6:F7"/>
    <mergeCell ref="H6:H7"/>
    <mergeCell ref="K6:K7"/>
    <mergeCell ref="L6:L7"/>
    <mergeCell ref="B8:B9"/>
    <mergeCell ref="C8:C9"/>
    <mergeCell ref="F8:F9"/>
    <mergeCell ref="H8:H9"/>
    <mergeCell ref="K8:K9"/>
    <mergeCell ref="L4:L5"/>
    <mergeCell ref="B4:B5"/>
    <mergeCell ref="C4:C5"/>
    <mergeCell ref="F4:F5"/>
    <mergeCell ref="H4:H5"/>
    <mergeCell ref="K4:K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Ex12B</vt:lpstr>
      <vt:lpstr>Ex12C</vt:lpstr>
      <vt:lpstr>Ex12D</vt:lpstr>
      <vt:lpstr>Ex12E</vt:lpstr>
      <vt:lpstr>Ex12F</vt:lpstr>
      <vt:lpstr>Ex12G</vt:lpstr>
      <vt:lpstr>Ex12H</vt:lpstr>
      <vt:lpstr>Ex12J</vt:lpstr>
      <vt:lpstr>Ex12K</vt:lpstr>
    </vt:vector>
  </TitlesOfParts>
  <Company>University Of Southampton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Banas C.F.</dc:creator>
  <cp:lastModifiedBy>Anna Willis</cp:lastModifiedBy>
  <cp:lastPrinted>2023-06-09T11:48:12Z</cp:lastPrinted>
  <dcterms:created xsi:type="dcterms:W3CDTF">2020-11-20T12:36:45Z</dcterms:created>
  <dcterms:modified xsi:type="dcterms:W3CDTF">2025-04-25T15:58:49Z</dcterms:modified>
</cp:coreProperties>
</file>